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8" activeTab="4"/>
  </bookViews>
  <sheets>
    <sheet name="Mérleg1" sheetId="1" r:id="rId1"/>
    <sheet name="Bevét2" sheetId="2" r:id="rId2"/>
    <sheet name="Nomatív3" sheetId="3" r:id="rId3"/>
    <sheet name="Kötött4" sheetId="4" r:id="rId4"/>
    <sheet name="Felhalmozás5" sheetId="5" r:id="rId5"/>
    <sheet name="Szociális6" sheetId="6" r:id="rId6"/>
    <sheet name="Támogatás7" sheetId="7" r:id="rId7"/>
    <sheet name="Műk_célú átadás8" sheetId="8" r:id="rId8"/>
    <sheet name="intézm9" sheetId="9" r:id="rId9"/>
    <sheet name="működés10" sheetId="10" r:id="rId10"/>
    <sheet name="felhalmozás11" sheetId="11" r:id="rId11"/>
    <sheet name="Mük_szakf12" sheetId="12" r:id="rId12"/>
    <sheet name="Felh_szakf13" sheetId="13" r:id="rId13"/>
    <sheet name="Gördülő14" sheetId="14" r:id="rId14"/>
    <sheet name="Többéves15" sheetId="15" r:id="rId15"/>
    <sheet name="Hitel16" sheetId="16" r:id="rId16"/>
    <sheet name="Előirányzat ütemterv17" sheetId="17" r:id="rId17"/>
    <sheet name="uniuós tám18" sheetId="18" r:id="rId18"/>
    <sheet name="Közvetett tám19" sheetId="19" r:id="rId19"/>
    <sheet name="Kisebbség20" sheetId="20" r:id="rId20"/>
  </sheets>
  <definedNames/>
  <calcPr fullCalcOnLoad="1"/>
</workbook>
</file>

<file path=xl/sharedStrings.xml><?xml version="1.0" encoding="utf-8"?>
<sst xmlns="http://schemas.openxmlformats.org/spreadsheetml/2006/main" count="1413" uniqueCount="700">
  <si>
    <t>1. melléklet</t>
  </si>
  <si>
    <t>A  Vásárosnaményi Önkormányzat 2011. évi  költségvetésének mérlege</t>
  </si>
  <si>
    <r>
      <t xml:space="preserve">  </t>
    </r>
    <r>
      <rPr>
        <sz val="11"/>
        <color indexed="8"/>
        <rFont val="Arial"/>
        <family val="2"/>
      </rPr>
      <t>E Ft-ban</t>
    </r>
  </si>
  <si>
    <t>BEVÉTELEK MEGNEVEZÉSE</t>
  </si>
  <si>
    <t>2009. évi</t>
  </si>
  <si>
    <t>2010. évi</t>
  </si>
  <si>
    <t>2011. évi</t>
  </si>
  <si>
    <t>KIADÁSOK MEGNEVEZÉSE</t>
  </si>
  <si>
    <t>tény</t>
  </si>
  <si>
    <t>eredeti</t>
  </si>
  <si>
    <t>várható</t>
  </si>
  <si>
    <t>előirány-</t>
  </si>
  <si>
    <t>teljesítés</t>
  </si>
  <si>
    <t>zat</t>
  </si>
  <si>
    <t>Működési bevételek:</t>
  </si>
  <si>
    <t>Működési kiadások</t>
  </si>
  <si>
    <t>1.</t>
  </si>
  <si>
    <t>Intézményi működési bevételek</t>
  </si>
  <si>
    <t>Személyi juttatások</t>
  </si>
  <si>
    <t>2.</t>
  </si>
  <si>
    <t>Önkormányzatok sajátos működési bevételei</t>
  </si>
  <si>
    <t>Munkaadókat terhelő járulékok</t>
  </si>
  <si>
    <t>Támogatások:</t>
  </si>
  <si>
    <t>3.</t>
  </si>
  <si>
    <t>Dologi kiadások</t>
  </si>
  <si>
    <t>Önkormányzatok költségvetési támogatása</t>
  </si>
  <si>
    <t>4.</t>
  </si>
  <si>
    <t>Pénzeszköz átadás, egyéb támogatás</t>
  </si>
  <si>
    <t>Támogatásértékű bevételek:</t>
  </si>
  <si>
    <t>5.</t>
  </si>
  <si>
    <t>Ellátottak pénzbeni juttatásai</t>
  </si>
  <si>
    <t>Támogatásértékű működési bevételek</t>
  </si>
  <si>
    <t>6.</t>
  </si>
  <si>
    <t>Általános tartalék</t>
  </si>
  <si>
    <t xml:space="preserve"> - </t>
  </si>
  <si>
    <t>ebből támogatásértékű működési bevétel</t>
  </si>
  <si>
    <t>7.</t>
  </si>
  <si>
    <t>Működési célú céltartalék</t>
  </si>
  <si>
    <t>társadalombiztosítási  alaptól</t>
  </si>
  <si>
    <t>8.</t>
  </si>
  <si>
    <t>Finanszírozási kiadások</t>
  </si>
  <si>
    <t>Véglegesen átvett pénzeszközök:</t>
  </si>
  <si>
    <t>9.</t>
  </si>
  <si>
    <t>Működési célú kölcsönök nyújtása</t>
  </si>
  <si>
    <t>Működési célú pénzeszközátvétel ÁH-n kívülről</t>
  </si>
  <si>
    <t>10.</t>
  </si>
  <si>
    <t>Előző évi pénzmaradvány átadása</t>
  </si>
  <si>
    <t>Támogatási kölcsönök visszatérülése, igénybevétele:</t>
  </si>
  <si>
    <t>Háztartásoknak nyújtott kölcsönök visszatérülése</t>
  </si>
  <si>
    <t>Egyéb kiegészítések, visszatérülések</t>
  </si>
  <si>
    <t>Költségvetési hiány belső finanszírozására szolgáló</t>
  </si>
  <si>
    <t>pénzforgalom nélküli bevételek:</t>
  </si>
  <si>
    <t>Előző évek pénzmaradványának igénybevétele</t>
  </si>
  <si>
    <t>Előző évi pénzmaradvány átvétele</t>
  </si>
  <si>
    <t>Finanszírozási bevételek</t>
  </si>
  <si>
    <t>Költségvetési hiány belső finanszírozását meghaladó</t>
  </si>
  <si>
    <t>összegének külső finanszírozására szolg. bev-ek:</t>
  </si>
  <si>
    <t>Forráskiegészítő hitel</t>
  </si>
  <si>
    <t>Működési célú bevételek összesen:</t>
  </si>
  <si>
    <t>Működési célú kiadások összesen:</t>
  </si>
  <si>
    <t>Felhalmozási és tőke jellegű bevételek:</t>
  </si>
  <si>
    <t>Felhalmozási kiadások</t>
  </si>
  <si>
    <t>Támogatásértékű bevételek</t>
  </si>
  <si>
    <t>Felújítási kiadások (áfával)</t>
  </si>
  <si>
    <t>Támogatásértékű felhalmozási bevételek</t>
  </si>
  <si>
    <t>Beruházási kiadások (áfával)</t>
  </si>
  <si>
    <t>Felhalmozási célú pénzeszközátadás</t>
  </si>
  <si>
    <t>Felhalmozási célú pénzeszközátvétel ÁH-n kívülről</t>
  </si>
  <si>
    <t>Felhalmozási célú hitel visszafizetése</t>
  </si>
  <si>
    <t>Felhalmozási célú hitel kamat</t>
  </si>
  <si>
    <t>Önkormányzatok költségvetési támog-a (fejlesztési)</t>
  </si>
  <si>
    <t>Pénzügyi befektetések</t>
  </si>
  <si>
    <t>Költségvetési támogatás felhalmozási része:</t>
  </si>
  <si>
    <t>Felhalmozási célú céltartalék</t>
  </si>
  <si>
    <t>Értékesített tárgyi eszközök áfája:</t>
  </si>
  <si>
    <t>Értékesített tárgyi eszközök ÁFA befiz-e</t>
  </si>
  <si>
    <t>Beruházási kiadásokhoz kapcsolódó</t>
  </si>
  <si>
    <t>ÁFA befizetés</t>
  </si>
  <si>
    <t>Kötvény kibocsátás költsége</t>
  </si>
  <si>
    <t>Előző években képzett tartalékok maradványa</t>
  </si>
  <si>
    <t>11.</t>
  </si>
  <si>
    <t>Felhalmozási célú kölcsön nyújtása</t>
  </si>
  <si>
    <t>Felhalmozási célú hitelfevétel</t>
  </si>
  <si>
    <t>Kötvények kibocsátásának bevétele:</t>
  </si>
  <si>
    <t>Felhalmozási célú bevételek összesen:</t>
  </si>
  <si>
    <t>Felhalmozási célú kiadások összesen:</t>
  </si>
  <si>
    <t>Maradvány</t>
  </si>
  <si>
    <t>2. melléklet</t>
  </si>
  <si>
    <t>A  Vásárosnaményi Önkormányzat sajátos bevételeinek</t>
  </si>
  <si>
    <t>2011. évi  előirányzata</t>
  </si>
  <si>
    <t xml:space="preserve">  E Ft-ban</t>
  </si>
  <si>
    <t>Megnevezés</t>
  </si>
  <si>
    <t>Eredeti</t>
  </si>
  <si>
    <t>előirányzat</t>
  </si>
  <si>
    <t>Helyi adók</t>
  </si>
  <si>
    <t>-</t>
  </si>
  <si>
    <t>Építményadó</t>
  </si>
  <si>
    <t>Iparűzési adó</t>
  </si>
  <si>
    <t>Pótlék, bírság</t>
  </si>
  <si>
    <t>Átengedett központi adók</t>
  </si>
  <si>
    <t>SZJA</t>
  </si>
  <si>
    <t>SZJA helyben maradó része</t>
  </si>
  <si>
    <t>A települési önkormányzatok jövedelem-</t>
  </si>
  <si>
    <t>differenciálódásának mérséklésére</t>
  </si>
  <si>
    <t xml:space="preserve">SZJA </t>
  </si>
  <si>
    <t>Gépjárműadó</t>
  </si>
  <si>
    <t>Termőföld bérbeadásától származó</t>
  </si>
  <si>
    <t>jövedelemadó</t>
  </si>
  <si>
    <t>Környezetvédelmi birság</t>
  </si>
  <si>
    <t>Egyéb sajátos bevételek</t>
  </si>
  <si>
    <t>Önkormányzatok sajátos felhalm.és tőkebevételei</t>
  </si>
  <si>
    <t>Önkormányati lakások értékesítése</t>
  </si>
  <si>
    <t>Normatív állami hozzájárulás</t>
  </si>
  <si>
    <t>Normatív kötött célú felhasználások</t>
  </si>
  <si>
    <t>3. melléklet</t>
  </si>
  <si>
    <t>A Vásárosnaményi Önkormányzat 2011. évi normatív állami hozzájárulása</t>
  </si>
  <si>
    <t>Költségvetési törvény 3. sz. melléklete szerinti jogcímek</t>
  </si>
  <si>
    <t>száma</t>
  </si>
  <si>
    <t>megnevezése</t>
  </si>
  <si>
    <t>NORMATÍV ÁLLAMI HOZZÁJÁRULÁS</t>
  </si>
  <si>
    <t>Települési önkormányzatok üzemeltetési, igazgatási, sport-</t>
  </si>
  <si>
    <t>és kulturális feladatai</t>
  </si>
  <si>
    <t>Körzeti igazgatás</t>
  </si>
  <si>
    <t>Körjegyzőség működése</t>
  </si>
  <si>
    <t>Lakott külterülettel kapcsolatos feladatok</t>
  </si>
  <si>
    <t>A társadalmi-gazdasági és infrastrukturális szempontból elmara-</t>
  </si>
  <si>
    <t>dott, illetve súlyos foglalkoztatási gondokkal küzdő települési</t>
  </si>
  <si>
    <t>önkormányzatok feladatai</t>
  </si>
  <si>
    <t>Pénzbeli szociális juttatások</t>
  </si>
  <si>
    <t>Szociális és gyermekjóléti alapszolgáltatás feladatai</t>
  </si>
  <si>
    <t>12.</t>
  </si>
  <si>
    <t>Szociális és gyermekvédelmi bentlakásos és átmeneti elhelyezés</t>
  </si>
  <si>
    <t>13.</t>
  </si>
  <si>
    <t>Hajléktalanok átmeneti intézményei</t>
  </si>
  <si>
    <t xml:space="preserve">15. </t>
  </si>
  <si>
    <t>Közoktatási alap - hozzájárulás</t>
  </si>
  <si>
    <t>16.</t>
  </si>
  <si>
    <t>Közoktatási kiegészítő hozzájárulások</t>
  </si>
  <si>
    <t xml:space="preserve">17. </t>
  </si>
  <si>
    <t>Szociális juttatások, egyéb szolgáltatások</t>
  </si>
  <si>
    <t>M i n d ö s s z e s e n:</t>
  </si>
  <si>
    <t>4. melléklet</t>
  </si>
  <si>
    <t>A Vásárosnaményi Önkormányzat 2011. évi normatív, kötött felhasználású támogatása</t>
  </si>
  <si>
    <t>8.m.I.</t>
  </si>
  <si>
    <t>8.m.I.1.</t>
  </si>
  <si>
    <t>Pedagógiai szakszolgálat</t>
  </si>
  <si>
    <t>8.m.I.2.</t>
  </si>
  <si>
    <t>Pedagógus szakvizsga, továbbképzés, szakmai szolgáltatások</t>
  </si>
  <si>
    <t>igénybevételének támogatása</t>
  </si>
  <si>
    <t>8.m.I.3.</t>
  </si>
  <si>
    <t>Támogatás egyes pedagóguspótlékok kiegészítéséhez</t>
  </si>
  <si>
    <t>a)</t>
  </si>
  <si>
    <t>Osztályfőnöki pótlék kiegészítése</t>
  </si>
  <si>
    <t>b)</t>
  </si>
  <si>
    <t>Gyógypedagógiai pótlék kiegészítése</t>
  </si>
  <si>
    <t>8.m.II.</t>
  </si>
  <si>
    <t>Egyes szociális feladatok támogatása</t>
  </si>
  <si>
    <t>8.m.II.1.</t>
  </si>
  <si>
    <t>Egyes jövedelempótló támogatások kiegészítése</t>
  </si>
  <si>
    <t>Az önkormányzat által szervezett közcélú fogl. támogatása</t>
  </si>
  <si>
    <t>8.m.II.2.</t>
  </si>
  <si>
    <t>Szociális továbbképzés és szakvizsga támogatása</t>
  </si>
  <si>
    <t>8.m.IV.</t>
  </si>
  <si>
    <t>A helyi önkormányzati hivatásos tűzoltóságok támogatása</t>
  </si>
  <si>
    <t>5. melléklet</t>
  </si>
  <si>
    <t xml:space="preserve">A Vásárosnaményi Önkormányzat 2011. évi </t>
  </si>
  <si>
    <t xml:space="preserve">  </t>
  </si>
  <si>
    <t>Intézményi beruházások:</t>
  </si>
  <si>
    <t>Polgármesteri Hivatal felújításai:</t>
  </si>
  <si>
    <t>Hétszínvirág Óvoda komplex felújítása</t>
  </si>
  <si>
    <t>Eötvös Iskola tornaterem felújítása</t>
  </si>
  <si>
    <t>Polgármesteri Hivatal felújításai összesen (áfával):</t>
  </si>
  <si>
    <t>Polgármesteri Hivatal beruházásai:</t>
  </si>
  <si>
    <t xml:space="preserve">ÉAOP - 5.1.1/G-09-2010-0005 Vásárosnamény Centrum </t>
  </si>
  <si>
    <t>Akcióterület fejlesztése projekt</t>
  </si>
  <si>
    <t>TIOP-1.1.1-07/1-2008-0193 Informatikai infrastruktúra fejlesztése</t>
  </si>
  <si>
    <t>Informatikai fejlesztés</t>
  </si>
  <si>
    <t>Polgármesteri Hivatal beruházásai összesen (áfával):</t>
  </si>
  <si>
    <t>Felhalmozási célú pénzeszköz átadás:</t>
  </si>
  <si>
    <t>Első lakáshozjutók támogatása</t>
  </si>
  <si>
    <t>Beregi Ivóvízminőség-javító Program saját erejére</t>
  </si>
  <si>
    <t>a "TISZK rendszerhez kapcsolódó infrastrukturális fejlesztések"</t>
  </si>
  <si>
    <t>című TIOP pályázat önrészének biztosítása</t>
  </si>
  <si>
    <t>Felhalmozási célú pénzeszköz átadás összesen:</t>
  </si>
  <si>
    <t>Felhalmozási célú hitel visszafizetése:</t>
  </si>
  <si>
    <t>XXI. sz.-i Iskola</t>
  </si>
  <si>
    <t>Kötvény</t>
  </si>
  <si>
    <t>Felhalmozási célú hitel visszafizetése összesen:</t>
  </si>
  <si>
    <t>Felhalmozási célú hitel kamat:</t>
  </si>
  <si>
    <t>Felhalmozási célú hitel kamat összesen:</t>
  </si>
  <si>
    <t>Mindösszesen:</t>
  </si>
  <si>
    <t>6. melléklet</t>
  </si>
  <si>
    <t>A Vásárosnaményi Önkormányzat 2011. évi szociális kiadási előirányzata</t>
  </si>
  <si>
    <t>E Ft-ban</t>
  </si>
  <si>
    <t>előirányz.</t>
  </si>
  <si>
    <t xml:space="preserve">Rendszeres szociális segély </t>
  </si>
  <si>
    <t>Rendszeres szociális segély egészségkárosodott szem. részére</t>
  </si>
  <si>
    <t>Bérpótló juttatás</t>
  </si>
  <si>
    <t>Közcélú munka</t>
  </si>
  <si>
    <t>Időskorúak járadéka</t>
  </si>
  <si>
    <t>Lakásfenntartási támogatás (normatív)</t>
  </si>
  <si>
    <t>Adósságkezelési szolg.részes.kif. lakásfenntartási támogatás</t>
  </si>
  <si>
    <t>Lakásfenntartási támogatás (helyi megállapítás)</t>
  </si>
  <si>
    <t>Adósságcsökkentési támogatás</t>
  </si>
  <si>
    <t>Ápolási díj (normatív)</t>
  </si>
  <si>
    <t>Ápolási díj (helyi megállapítás)</t>
  </si>
  <si>
    <t>Átmeneti segély</t>
  </si>
  <si>
    <t>Temetési segély</t>
  </si>
  <si>
    <t>14.</t>
  </si>
  <si>
    <t xml:space="preserve">Rendszeres gyermekvédelmi kedvezményben részesül. </t>
  </si>
  <si>
    <t>támogatása</t>
  </si>
  <si>
    <t>15.</t>
  </si>
  <si>
    <t>Kiegészítő gyermekvédelmi támogatás és pótléka</t>
  </si>
  <si>
    <t>Óvodáztatási támogatás</t>
  </si>
  <si>
    <t>17.</t>
  </si>
  <si>
    <t>Rendkívüli gyermekvédelmi támogatás (helyi megállapítás)</t>
  </si>
  <si>
    <t>18.</t>
  </si>
  <si>
    <t>Egyéb az önkormányzat rendeletében megállapított juttatás</t>
  </si>
  <si>
    <t>19.</t>
  </si>
  <si>
    <t>Rászorultságtól függ. pénz. szoc. gyerm.véd. ell. össz. (01+..+19)</t>
  </si>
  <si>
    <t>20.</t>
  </si>
  <si>
    <t>Természetben nyújtott lakásfenntartási támogatás</t>
  </si>
  <si>
    <t>21.</t>
  </si>
  <si>
    <t>Természetben nyújtott rendszeres szociális segély</t>
  </si>
  <si>
    <t>22.</t>
  </si>
  <si>
    <t>Adósságkez.sz.ker. gáz-v.áram fogy.mérő készülék biztosítása</t>
  </si>
  <si>
    <t>23.</t>
  </si>
  <si>
    <t>24.</t>
  </si>
  <si>
    <t>25.</t>
  </si>
  <si>
    <t>Köztemetés</t>
  </si>
  <si>
    <t>26.</t>
  </si>
  <si>
    <t>Közgyógyellátás</t>
  </si>
  <si>
    <t>27.</t>
  </si>
  <si>
    <t>Rászorultságtól függő normatív kedvezmények</t>
  </si>
  <si>
    <t>28.</t>
  </si>
  <si>
    <t>Étkeztetés</t>
  </si>
  <si>
    <t>29.</t>
  </si>
  <si>
    <t>Házisegítség nyújtás</t>
  </si>
  <si>
    <t>30.</t>
  </si>
  <si>
    <t>Rendkívüli gyermekvédelmi támogatás</t>
  </si>
  <si>
    <t>31.</t>
  </si>
  <si>
    <t>Természetben nyújtott óvodáztatási támogatás</t>
  </si>
  <si>
    <t>32.</t>
  </si>
  <si>
    <t>Természetben nyújtott szociális ellátások összesen (20+…+32)</t>
  </si>
  <si>
    <t>33.</t>
  </si>
  <si>
    <t>Önk. által foly. szoc., gyermekvédelmi ellátások össz. (19+32)</t>
  </si>
  <si>
    <t>34.</t>
  </si>
  <si>
    <t>Önk. által saját hatáskörben adott pénzügyi ellátás</t>
  </si>
  <si>
    <t>35.</t>
  </si>
  <si>
    <t>Önk. által saját hatáskörben adott természetbeni ellátás</t>
  </si>
  <si>
    <t>36. Ökormányzat által folyósított ellátások összesen (33+34+35)</t>
  </si>
  <si>
    <t>7. melléklet</t>
  </si>
  <si>
    <t>A Vásárosnaményi Önkormányzat</t>
  </si>
  <si>
    <t>2011. évi társadalmi szervek támogatási kiadási előirányzata</t>
  </si>
  <si>
    <t>Vásárosnamény II. SE</t>
  </si>
  <si>
    <t>Vásárosnamény III. SE</t>
  </si>
  <si>
    <t>Szabadidő Sport Egyesület</t>
  </si>
  <si>
    <t>Diáksport Egyesület</t>
  </si>
  <si>
    <t>Beregi Rally Cross Egyesület</t>
  </si>
  <si>
    <t>Polgárőrség működésére</t>
  </si>
  <si>
    <t>Vásárosnaményi Önkéntes Tűzoltó Egyesület</t>
  </si>
  <si>
    <t>Tartalék támogatásokra</t>
  </si>
  <si>
    <t>2011. évi működési célú pénzeszköz átadásainak kiadási előirányzata</t>
  </si>
  <si>
    <t xml:space="preserve"> </t>
  </si>
  <si>
    <t>9. melléklet</t>
  </si>
  <si>
    <t>A Vásárosnaményi  Önkormányzat költségvetési szervei 2011. évi költségvetési előirányzata</t>
  </si>
  <si>
    <t>Bevételek</t>
  </si>
  <si>
    <t>B e v é t e l e k b ő l</t>
  </si>
  <si>
    <t>Kiadások</t>
  </si>
  <si>
    <t>K i a d á s o k b ó l</t>
  </si>
  <si>
    <t>összesen</t>
  </si>
  <si>
    <t>Működési</t>
  </si>
  <si>
    <t>Felhalmo-</t>
  </si>
  <si>
    <t>bevételek</t>
  </si>
  <si>
    <t xml:space="preserve">zási </t>
  </si>
  <si>
    <t>kiadások</t>
  </si>
  <si>
    <t>zási</t>
  </si>
  <si>
    <t>10. melléklet</t>
  </si>
  <si>
    <t>A Vásárosnamény Önkormányzat költségvetési szervei 2011. évi működési költségvetési előirányzata</t>
  </si>
  <si>
    <t>Ezer Ft-ban</t>
  </si>
  <si>
    <t xml:space="preserve"> Megnevezés</t>
  </si>
  <si>
    <t xml:space="preserve"> B e v é t e l e k b ő l</t>
  </si>
  <si>
    <t xml:space="preserve"> K i a d á s o k b ó l</t>
  </si>
  <si>
    <t>Intézmé-</t>
  </si>
  <si>
    <t>Önkor-</t>
  </si>
  <si>
    <t>Felügye-</t>
  </si>
  <si>
    <t>Tb. Ala-</t>
  </si>
  <si>
    <t>Működé-</t>
  </si>
  <si>
    <t>Forrás-</t>
  </si>
  <si>
    <t>Előző évi</t>
  </si>
  <si>
    <t>Szemé-</t>
  </si>
  <si>
    <t>Munka-</t>
  </si>
  <si>
    <t>Dologi</t>
  </si>
  <si>
    <t>Pénz-</t>
  </si>
  <si>
    <t>Ellátot-</t>
  </si>
  <si>
    <t>Általános</t>
  </si>
  <si>
    <t>nyi műkö-</t>
  </si>
  <si>
    <t>mányza-</t>
  </si>
  <si>
    <t>leti</t>
  </si>
  <si>
    <t>poktól</t>
  </si>
  <si>
    <t>si célra</t>
  </si>
  <si>
    <t>kigészí-</t>
  </si>
  <si>
    <t>pénzma-</t>
  </si>
  <si>
    <t>lyi jut-</t>
  </si>
  <si>
    <t>adókat</t>
  </si>
  <si>
    <t>eszköz</t>
  </si>
  <si>
    <t>tak</t>
  </si>
  <si>
    <t>tartalék</t>
  </si>
  <si>
    <t>dési</t>
  </si>
  <si>
    <t>tok sajá-</t>
  </si>
  <si>
    <t>szerv-</t>
  </si>
  <si>
    <t>tok költ-</t>
  </si>
  <si>
    <t>átvett</t>
  </si>
  <si>
    <t>tő hitel</t>
  </si>
  <si>
    <t>radvány</t>
  </si>
  <si>
    <t>tatások</t>
  </si>
  <si>
    <t>terhelő</t>
  </si>
  <si>
    <t>átadás,</t>
  </si>
  <si>
    <t>pénzbeli</t>
  </si>
  <si>
    <t>tos mű-</t>
  </si>
  <si>
    <t>től ka-</t>
  </si>
  <si>
    <t>ségveté-</t>
  </si>
  <si>
    <t>pénzesz-</t>
  </si>
  <si>
    <t>igénybe-</t>
  </si>
  <si>
    <t>járulékok</t>
  </si>
  <si>
    <t>egyéb tá-</t>
  </si>
  <si>
    <t>juttatá-</t>
  </si>
  <si>
    <t>ködési</t>
  </si>
  <si>
    <t>pott tá-</t>
  </si>
  <si>
    <t>si támo-</t>
  </si>
  <si>
    <t>közök</t>
  </si>
  <si>
    <t>vétele</t>
  </si>
  <si>
    <t>mogatás</t>
  </si>
  <si>
    <t>sai</t>
  </si>
  <si>
    <t>bevételei</t>
  </si>
  <si>
    <t>gatása</t>
  </si>
  <si>
    <t>(működési)</t>
  </si>
  <si>
    <t>11. melléklet</t>
  </si>
  <si>
    <t>A Vásárosnaményi Önkormányzat költségvetési szervei 2011. évi felhalmozási költségvetési előirányzatai</t>
  </si>
  <si>
    <t>Felhal-</t>
  </si>
  <si>
    <t>Értéke-</t>
  </si>
  <si>
    <t>Sajátos</t>
  </si>
  <si>
    <t>Értékpa-</t>
  </si>
  <si>
    <t>Felújitás</t>
  </si>
  <si>
    <t>Beruhá-</t>
  </si>
  <si>
    <t>Pénzügyi</t>
  </si>
  <si>
    <t>mozási</t>
  </si>
  <si>
    <t>leti szerv-</t>
  </si>
  <si>
    <t>sített</t>
  </si>
  <si>
    <t>zási célú</t>
  </si>
  <si>
    <t>működé-</t>
  </si>
  <si>
    <t>pír vissza-</t>
  </si>
  <si>
    <t>(áfával)</t>
  </si>
  <si>
    <t>befekte-</t>
  </si>
  <si>
    <t>pírok</t>
  </si>
  <si>
    <t xml:space="preserve">és tőke </t>
  </si>
  <si>
    <t>célra</t>
  </si>
  <si>
    <t xml:space="preserve">tárgyi </t>
  </si>
  <si>
    <t>áfa</t>
  </si>
  <si>
    <t>si bev.</t>
  </si>
  <si>
    <t>hitel</t>
  </si>
  <si>
    <t>váltása</t>
  </si>
  <si>
    <t xml:space="preserve">hitel </t>
  </si>
  <si>
    <t>céltarta-</t>
  </si>
  <si>
    <t>tések</t>
  </si>
  <si>
    <t>vásárlása</t>
  </si>
  <si>
    <t>célú</t>
  </si>
  <si>
    <t>jellegű</t>
  </si>
  <si>
    <t>eszközök</t>
  </si>
  <si>
    <t xml:space="preserve"> visszaté-</t>
  </si>
  <si>
    <t>(felhal-</t>
  </si>
  <si>
    <t>felvétel</t>
  </si>
  <si>
    <t>(fejlesz-</t>
  </si>
  <si>
    <t>közátadás</t>
  </si>
  <si>
    <t>visszafize-</t>
  </si>
  <si>
    <t>kamat</t>
  </si>
  <si>
    <t>lék</t>
  </si>
  <si>
    <t>céltartalék</t>
  </si>
  <si>
    <t>bevéte-</t>
  </si>
  <si>
    <t>áfája</t>
  </si>
  <si>
    <t xml:space="preserve"> rülése</t>
  </si>
  <si>
    <t>tési be-</t>
  </si>
  <si>
    <t>tés</t>
  </si>
  <si>
    <t>lek</t>
  </si>
  <si>
    <t>célra)</t>
  </si>
  <si>
    <t>vételből)</t>
  </si>
  <si>
    <t>12. melléklet</t>
  </si>
  <si>
    <t xml:space="preserve">Vásárosnamény Város Polgármesteri Hivatala 2011. évi működési költségvetése feladatonként </t>
  </si>
  <si>
    <t>Szak-</t>
  </si>
  <si>
    <t>feladat</t>
  </si>
  <si>
    <t>Céltartalék</t>
  </si>
  <si>
    <t>841124-1</t>
  </si>
  <si>
    <t>Területi általános végrehajtó tevékenység</t>
  </si>
  <si>
    <t>841126-1</t>
  </si>
  <si>
    <t>Önkormányzatok igazgatási tevékenysége</t>
  </si>
  <si>
    <t>841127-1</t>
  </si>
  <si>
    <t>Települési kisebbségi önk-ok igazgatási tevékenysége</t>
  </si>
  <si>
    <t>841402-1</t>
  </si>
  <si>
    <t>Közvilágítás</t>
  </si>
  <si>
    <t>841403-1</t>
  </si>
  <si>
    <t>Város-, és községgazdálkodási m.n.s. szolgáltatások</t>
  </si>
  <si>
    <t>841901-1</t>
  </si>
  <si>
    <t>Önkormányzatok elszámolásai</t>
  </si>
  <si>
    <t>841906-1</t>
  </si>
  <si>
    <t>Finanszírozási műveletek</t>
  </si>
  <si>
    <t>841907-1</t>
  </si>
  <si>
    <t>Önkormányzatok elszámolásai költségvetési szervekkel</t>
  </si>
  <si>
    <t>842421-1</t>
  </si>
  <si>
    <t>Közterület rendjének fenntartása</t>
  </si>
  <si>
    <t>842510-1</t>
  </si>
  <si>
    <t>Tűz-, polgári és katasztrófavédelem központi és területi igazgatása</t>
  </si>
  <si>
    <t>854234-1</t>
  </si>
  <si>
    <t>Szociális ösztöndíjak</t>
  </si>
  <si>
    <t>869041-1</t>
  </si>
  <si>
    <t>Család- és nővédelmi egészségügyi gondozás</t>
  </si>
  <si>
    <t>869042-1</t>
  </si>
  <si>
    <t>Ifjúság-egészségügyi gondozás</t>
  </si>
  <si>
    <t>882111-1</t>
  </si>
  <si>
    <t>Rendszeres szociális segély</t>
  </si>
  <si>
    <t>882112-1</t>
  </si>
  <si>
    <t>882113-1</t>
  </si>
  <si>
    <t>Lakásfenntartási támogatás normatív alapon</t>
  </si>
  <si>
    <t>882115-1</t>
  </si>
  <si>
    <t>Ápolási díj alanyi jogon</t>
  </si>
  <si>
    <t>882122-1</t>
  </si>
  <si>
    <t>882123-1</t>
  </si>
  <si>
    <t>882124-1</t>
  </si>
  <si>
    <t>882202-1</t>
  </si>
  <si>
    <t>882203-1</t>
  </si>
  <si>
    <t>890301-1</t>
  </si>
  <si>
    <t>Civil szervezetek müködési támogatása</t>
  </si>
  <si>
    <t>890442-1</t>
  </si>
  <si>
    <t>Közhasznú foglalkoztatás</t>
  </si>
  <si>
    <t>960302-1</t>
  </si>
  <si>
    <t>Köztemető-fenntartás és működtetés</t>
  </si>
  <si>
    <t>Mindösszesen</t>
  </si>
  <si>
    <t>13.melléklet</t>
  </si>
  <si>
    <t xml:space="preserve">Vásárosnamény Város Polgármesteri Hivatala 2011. évi felhalmozási költségvetése feladatonként </t>
  </si>
  <si>
    <t>mozási)</t>
  </si>
  <si>
    <t>14. melléklet</t>
  </si>
  <si>
    <t>A  Vásárosnaményi Önkormányzat</t>
  </si>
  <si>
    <t>2011-2013. évi költségvetésének mérleg-tervezete</t>
  </si>
  <si>
    <t>M EG N E V E Z É S</t>
  </si>
  <si>
    <t>2011.évre</t>
  </si>
  <si>
    <t>2012. évre</t>
  </si>
  <si>
    <t>2013. évre</t>
  </si>
  <si>
    <t>Működési bevételek összesen:</t>
  </si>
  <si>
    <t>Ellátottak pénzbeli juttatása</t>
  </si>
  <si>
    <t>Működési kiadások összesen:</t>
  </si>
  <si>
    <t>(fejlesztési)</t>
  </si>
  <si>
    <t>Felhalmozási célú hitelfelvétel</t>
  </si>
  <si>
    <t>15. melléklet</t>
  </si>
  <si>
    <t>A Vásárosnaményi Önkormányzat többéves kihatással járó döntéseiből származó kötelezettségek</t>
  </si>
  <si>
    <t>célok szerint, évenkénti bontásban</t>
  </si>
  <si>
    <t>Kötelezettség</t>
  </si>
  <si>
    <t>Köt. váll.</t>
  </si>
  <si>
    <t>2011 év előtti</t>
  </si>
  <si>
    <t>Kiadás vonzata évenként</t>
  </si>
  <si>
    <t>Összesen</t>
  </si>
  <si>
    <t>jogcíme</t>
  </si>
  <si>
    <t xml:space="preserve"> éve</t>
  </si>
  <si>
    <t>kifizetés</t>
  </si>
  <si>
    <t>2013 
után</t>
  </si>
  <si>
    <t xml:space="preserve"> (4+5+6+7+8)</t>
  </si>
  <si>
    <t>Működési célú hiteltörlesztés (tőke+kamat)</t>
  </si>
  <si>
    <t>............................</t>
  </si>
  <si>
    <t>Felhalmozási célú hiteltörlesztés (tőke+kamat)</t>
  </si>
  <si>
    <t>Eötvös J. Ált. Iskola bővítés</t>
  </si>
  <si>
    <t>Befektetési célú belföldi értékpapír kibocsátása (tőke+kamat)</t>
  </si>
  <si>
    <t>Kötvény kibocsátás</t>
  </si>
  <si>
    <t>Működési célú garancia- és kezesség vállalásból szárm. kifiz. (tőke+kamat)</t>
  </si>
  <si>
    <t>Vitka Nonprofit Kft. folyószámlahitele</t>
  </si>
  <si>
    <t>Beruházás célonként</t>
  </si>
  <si>
    <t>ÉAOP - 5.1.1/G-09-2010-0005 Vásárosnamény</t>
  </si>
  <si>
    <t>Centrum Akcióterület fejlesztése projekt</t>
  </si>
  <si>
    <t>Felújítás feladatonként</t>
  </si>
  <si>
    <t>16. melléklet</t>
  </si>
  <si>
    <t>A Vásárosnaményi Önkormányzat hitelállományának alakulása</t>
  </si>
  <si>
    <t>lejárat és eszközök szerinti bontásban</t>
  </si>
  <si>
    <t>Felvétel</t>
  </si>
  <si>
    <t xml:space="preserve">Lejárat </t>
  </si>
  <si>
    <t>Hitel állomány január 1-jén</t>
  </si>
  <si>
    <t>Hitel jellege</t>
  </si>
  <si>
    <t>éve</t>
  </si>
  <si>
    <t>17. melléklet</t>
  </si>
  <si>
    <t>A Vásárosnaményi Önkormányzat  2011. évi előirányzat-felhasználási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</si>
  <si>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</si>
  <si>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</si>
  <si>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</si>
  <si>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</si>
  <si>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</si>
  <si>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</si>
  <si>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</si>
  <si>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</si>
  <si>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</si>
  <si>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</si>
  <si>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</si>
  <si>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</si>
  <si>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</si>
  <si>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Bevételi előirányzatok</t>
  </si>
  <si>
    <t>Felügyeleti szervtől kapott támogatás</t>
  </si>
  <si>
    <t>Tb. Alapoktól átvett pénzeszközök</t>
  </si>
  <si>
    <t>Működési célra átvett pénzeszközök</t>
  </si>
  <si>
    <t>Előző évi pénzmaradv. igénybev. (működési)</t>
  </si>
  <si>
    <t>Felhalmozási és tőke jellegű bevételek</t>
  </si>
  <si>
    <t>Felhalmozási célra átvett pénzeszközök</t>
  </si>
  <si>
    <t>Felhalmozási célú pénzmaradvány</t>
  </si>
  <si>
    <t>Pénzeszközátadás, egyéb támogatás</t>
  </si>
  <si>
    <t>Felújítási kiadások</t>
  </si>
  <si>
    <t>Beruházási kiadások</t>
  </si>
  <si>
    <t>Felhalmozási célú pénzeszköz átadás</t>
  </si>
  <si>
    <t>18. melléklet</t>
  </si>
  <si>
    <t>Kimutatás az uniós támogatásokról</t>
  </si>
  <si>
    <t>ELŐIRÁNYZAT</t>
  </si>
  <si>
    <t>BEVÉTELEK</t>
  </si>
  <si>
    <t>KIADÁSOK</t>
  </si>
  <si>
    <t>Vásárosnamény Centrum Akcióterület</t>
  </si>
  <si>
    <t>fejlesztése projekt</t>
  </si>
  <si>
    <t>Informatikai infrastruktúra fejlesztése</t>
  </si>
  <si>
    <t>Összesen (1+2):</t>
  </si>
  <si>
    <t>19. melléklet</t>
  </si>
  <si>
    <t>A Vásárosnaményi Önkormányzat által nyújtott közvetett támogatások</t>
  </si>
  <si>
    <t>Bevételi jogcím</t>
  </si>
  <si>
    <t>Kedvezmény nélkül elérhető bevétel</t>
  </si>
  <si>
    <t>Kedvezmények összege</t>
  </si>
  <si>
    <t>20. melléklet</t>
  </si>
  <si>
    <t>A  Vásárosnaményi Cigány Kisebbségi Önkormányzat 2011. évi költségvetésének mérlege</t>
  </si>
  <si>
    <t>Működési bevételek</t>
  </si>
  <si>
    <t>Önkormányzattól kapott támogatás</t>
  </si>
  <si>
    <t>Központosított előirányzat</t>
  </si>
  <si>
    <t>Átvett pénzeszköz</t>
  </si>
  <si>
    <t>Előző évi pénzmaradvány</t>
  </si>
  <si>
    <t>Működési célú pénzeszköz átadás</t>
  </si>
  <si>
    <t>Intézményi működési bevétel</t>
  </si>
  <si>
    <t>1.1.</t>
  </si>
  <si>
    <t>1.2.</t>
  </si>
  <si>
    <t>2.1.</t>
  </si>
  <si>
    <t>3.1.</t>
  </si>
  <si>
    <t>3.1.1.</t>
  </si>
  <si>
    <t>4.1.</t>
  </si>
  <si>
    <t>5.1.</t>
  </si>
  <si>
    <t>5.2.</t>
  </si>
  <si>
    <t>6.1.</t>
  </si>
  <si>
    <t>6.2.</t>
  </si>
  <si>
    <t>6.3.</t>
  </si>
  <si>
    <t>7.1.</t>
  </si>
  <si>
    <t>10.1.</t>
  </si>
  <si>
    <t>11.1.</t>
  </si>
  <si>
    <t>15.1.</t>
  </si>
  <si>
    <t>12.1.</t>
  </si>
  <si>
    <t>15.2.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</si>
  <si>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</si>
  <si>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</si>
  <si>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</si>
  <si>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</si>
  <si>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</si>
  <si>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</si>
  <si>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</si>
  <si>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</si>
  <si>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</si>
  <si>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</si>
  <si>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</si>
  <si>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</si>
  <si>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</si>
  <si>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</si>
  <si>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</si>
  <si>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</si>
  <si>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</si>
  <si>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</si>
  <si>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</si>
  <si>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</si>
  <si>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</si>
  <si>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</si>
  <si>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</si>
  <si>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</si>
  <si>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</si>
  <si>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</si>
  <si>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</si>
  <si>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</si>
  <si>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Eredeti előirányzat</t>
  </si>
  <si>
    <t>1.1.1.</t>
  </si>
  <si>
    <t>1.1.2.</t>
  </si>
  <si>
    <t>3.2.</t>
  </si>
  <si>
    <t>3.3.</t>
  </si>
  <si>
    <t>1.3.1.</t>
  </si>
  <si>
    <t>1.3.1.1.</t>
  </si>
  <si>
    <t>1.3.1.2.</t>
  </si>
  <si>
    <t>1.3.2.</t>
  </si>
  <si>
    <t>1.3.3.</t>
  </si>
  <si>
    <t>Sorsz.</t>
  </si>
  <si>
    <t>Költségvetési törvény 8. sz. melléklete szerinti jogcímek</t>
  </si>
  <si>
    <t>2.1.1.</t>
  </si>
  <si>
    <t>4.2.</t>
  </si>
  <si>
    <t>4.3.</t>
  </si>
  <si>
    <t>5. Mindösszesen:</t>
  </si>
  <si>
    <t>Vásárosnamény Polgárőrség Egyesülete</t>
  </si>
  <si>
    <t>Vásárosnamény Közbiztonsági Polgárőrség Egyesülete</t>
  </si>
  <si>
    <t>Vásárosnamény-Gergelyiugornya Polgárőség Egyesülete</t>
  </si>
  <si>
    <t>Vásárosnamény-Vitka Polgárőrség Egyesülete</t>
  </si>
  <si>
    <t>VITKA Nonprofit Kft.</t>
  </si>
  <si>
    <t>BEREGVÍZ Kft.</t>
  </si>
  <si>
    <t>Dr. J és Dr. J Bt.</t>
  </si>
  <si>
    <t>A "TISZK rendszerhez kapcsolódó infrastrukturális fejlesztések"</t>
  </si>
  <si>
    <t>Sz-Sz-B Megyei Szakképzés-szervezési Önkormányzati</t>
  </si>
  <si>
    <t>Társulás részére fizetendő tagdíj</t>
  </si>
  <si>
    <t>Pénzeszközátadás háztartásoknak Kisebbségi Önkorm.-tól</t>
  </si>
  <si>
    <t>Működési célú támogatás Cigány Kisebbségi Önkormányzatnak</t>
  </si>
  <si>
    <t>Szociális, Egészségügyi és Művelődési Bizottság támog. kerete</t>
  </si>
  <si>
    <t>MEGNEVEZÉS</t>
  </si>
  <si>
    <t>B/b</t>
  </si>
  <si>
    <t>B/a</t>
  </si>
  <si>
    <t>1.11.</t>
  </si>
  <si>
    <t>1.12.</t>
  </si>
  <si>
    <t>Bevételi előirányzatok összesen:</t>
  </si>
  <si>
    <t>Kiadási előirányzatok összesen:</t>
  </si>
  <si>
    <t>K</t>
  </si>
  <si>
    <t>L</t>
  </si>
  <si>
    <t>M</t>
  </si>
  <si>
    <t>N</t>
  </si>
  <si>
    <t xml:space="preserve">1. Működési célú </t>
  </si>
  <si>
    <t>2. Felhalmozási célú</t>
  </si>
  <si>
    <t>2.1. Eötvös J. Ált. Iskola bővítés</t>
  </si>
  <si>
    <t>3. Mindösszesen (1+2)</t>
  </si>
  <si>
    <t>Mindösszesen (1+2+3+4+5+6):</t>
  </si>
  <si>
    <t>19. BEVÉTELEK ÖSSZESEN</t>
  </si>
  <si>
    <t>4. KIADÁSOK ÖSSZESEN</t>
  </si>
  <si>
    <t>4.  B E V É T E L E K  M I N D Ö S S Z E S E N</t>
  </si>
  <si>
    <t>Sport Egyesületek támogatása</t>
  </si>
  <si>
    <t>1. Alsófoku oktatás összesen:</t>
  </si>
  <si>
    <t>2. Művelődési Központ összesen:</t>
  </si>
  <si>
    <t>3. Középfok összesen:</t>
  </si>
  <si>
    <t>4. Polgármesteri Hivatal összesen:</t>
  </si>
  <si>
    <t>1.1. Játékország Óvodái</t>
  </si>
  <si>
    <t>1.2. Eötvös József Ált.Iskola</t>
  </si>
  <si>
    <t>1.3. Petőfi Sándor ÁMK</t>
  </si>
  <si>
    <t>1.4. Kölcsey Ferenc ÁMK</t>
  </si>
  <si>
    <t>1.5. Városi Zeneiskola</t>
  </si>
  <si>
    <t>1.6. Nevelési Tanácsadó</t>
  </si>
  <si>
    <t>2.1. Esze Tamás Művelődési Központ</t>
  </si>
  <si>
    <t>2.2. Balázs József Városi Könyvtár</t>
  </si>
  <si>
    <t>3.1. II. Rákóczi Ferenc Gimnázium</t>
  </si>
  <si>
    <t>3.2. Lónyay Menyhért Szakképző- és Szakiskola</t>
  </si>
  <si>
    <t>3.3. Babus Jolán Középiskolai Kollégium</t>
  </si>
  <si>
    <t>4.1. Polgármesteri Hivatal</t>
  </si>
  <si>
    <t>4.2. Humán Szolgáltató Központ</t>
  </si>
  <si>
    <t>4.3. Városi Tűzoltóság</t>
  </si>
  <si>
    <t>5. Mindösszesen (1+2+3+4):</t>
  </si>
  <si>
    <t>1. Művelődési Központ összesen:</t>
  </si>
  <si>
    <t>1.1. Balázs József Városi Könyvtár</t>
  </si>
  <si>
    <t>2.1. Polgármesteri Hivatal</t>
  </si>
  <si>
    <t>2.2. Humán Szolgáltató Központ</t>
  </si>
  <si>
    <t>2.3. Városi Tűzoltóság</t>
  </si>
  <si>
    <t>2. Polgármesteri Hivatal összesen:</t>
  </si>
  <si>
    <t>3. Mindösszesen (1+2):</t>
  </si>
  <si>
    <t>4. Polgármesteri Hivatal összesen</t>
  </si>
  <si>
    <t>3.2. Lónyay Menyhért Szakképző- és Szakisk.</t>
  </si>
  <si>
    <t>2. BEVÉTELEK ÖSSZESEN</t>
  </si>
  <si>
    <t>3.  KIADÁSOK ÖSSZESEN</t>
  </si>
  <si>
    <t>1.1. Működési bevételek összesen:</t>
  </si>
  <si>
    <t>1.2. Működési kiadások összesen:</t>
  </si>
  <si>
    <t>1. MŰKÖDÉSI BEVÉTELEK ÉS KIADÁSOK</t>
  </si>
  <si>
    <t>1.1.1. Intézményi működési bevételek</t>
  </si>
  <si>
    <t>1.1.2. Önkormányzatok sajátos működési bevételei</t>
  </si>
  <si>
    <t>1.1.3. Önkormányzatok költségvetési támogatása</t>
  </si>
  <si>
    <t>1.1.4. Társadalombiztosítási alapoktól átvett pénzeszköz</t>
  </si>
  <si>
    <t>1.1.5. Működési célú pénzeszköz átvétel</t>
  </si>
  <si>
    <t>1.1.6. Rövid lejáratú hitel</t>
  </si>
  <si>
    <t>1.2.1. Személyi juttatások</t>
  </si>
  <si>
    <t>1.2.2. Munkaadókat terhelő járulékok</t>
  </si>
  <si>
    <t>1.2.3. Dologi kiadások</t>
  </si>
  <si>
    <t>1.2.4. Működési célú pénzeszköz átadás, egyéb tám.</t>
  </si>
  <si>
    <t>1.2.5. Ellátottak pénzbeli juttatása</t>
  </si>
  <si>
    <t>1.2.6. Általános tartalék</t>
  </si>
  <si>
    <t>2. FELHALMOZÁSI BEVÉTELEK ÉS KIADÁSOK</t>
  </si>
  <si>
    <t>2.1. Felhalmozási célú bevételek összesen</t>
  </si>
  <si>
    <t>2.2. Felhalmozási célú kiadások összesen</t>
  </si>
  <si>
    <t>3. Önkormányzat bevételei összesen:</t>
  </si>
  <si>
    <t>4. Önkormányzat kiadásai összesen:</t>
  </si>
  <si>
    <t>2.2.1. Felújítási kiadások (áfa-val)</t>
  </si>
  <si>
    <t>2.2.2. Beruházási kiadások (áfá-val)</t>
  </si>
  <si>
    <t>2.2.3. Felhalmozási célú pénzeszközátadás</t>
  </si>
  <si>
    <t>2.2.4. Hosszú lejáratú hitel visszafizetése</t>
  </si>
  <si>
    <t>2.2.5. Hosszú lejáratú hitel kamata</t>
  </si>
  <si>
    <t>2.2.6. Tartalékok</t>
  </si>
  <si>
    <t>2.1.2. Felhalmozási célú pénzeszközátvétel</t>
  </si>
  <si>
    <t>2.1.3. Értékesített tárgyi eszközök áfája</t>
  </si>
  <si>
    <t>2.1.4. Építményadó 20 %-a</t>
  </si>
  <si>
    <t>2.1.5. Önkormányzatok  költségvetési támogatása</t>
  </si>
  <si>
    <t>2.1.6. Felhalmozási célú pénzmaradvány igénybevétele</t>
  </si>
  <si>
    <t>2.1.7. Felhalmozási célú hitelfelvétel</t>
  </si>
  <si>
    <t>2.1.1. Önkormányzatok felhalmozási és tőke jellegű bev-i</t>
  </si>
  <si>
    <t>8. melléklet</t>
  </si>
  <si>
    <t>O</t>
  </si>
  <si>
    <t>P</t>
  </si>
  <si>
    <t>Q</t>
  </si>
  <si>
    <t>R</t>
  </si>
  <si>
    <t>S</t>
  </si>
  <si>
    <t>T</t>
  </si>
  <si>
    <t>V</t>
  </si>
  <si>
    <t>W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</si>
</sst>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yy/mm/dd"/>
    <numFmt numFmtId="166" formatCode="#"/>
    <numFmt numFmtId="167" formatCode="yyyy\-mm\-dd"/>
    <numFmt numFmtId="168" formatCode="#,###.0"/>
    <numFmt numFmtId="169" formatCode="[$-40E]yyyy\.\ mmmm\ d\."/>
  </numFmts>
  <fonts count="36">
    <font>
      <sz val="10"/>
      <name val="Arial"/>
      <family val="2"/>
    </font>
    <font>
      <sz val="12"/>
      <name val="Times New Roman CE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CE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9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18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164" fontId="12" fillId="0" borderId="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64" fontId="13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64" fontId="6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49" fontId="6" fillId="0" borderId="36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49" fontId="2" fillId="0" borderId="3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39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47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47" xfId="0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13" fillId="0" borderId="2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6" xfId="0" applyFont="1" applyFill="1" applyBorder="1" applyAlignment="1">
      <alignment horizontal="left"/>
    </xf>
    <xf numFmtId="164" fontId="6" fillId="0" borderId="3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164" fontId="6" fillId="0" borderId="50" xfId="0" applyNumberFormat="1" applyFont="1" applyFill="1" applyBorder="1" applyAlignment="1">
      <alignment/>
    </xf>
    <xf numFmtId="164" fontId="6" fillId="0" borderId="53" xfId="0" applyNumberFormat="1" applyFont="1" applyFill="1" applyBorder="1" applyAlignment="1">
      <alignment/>
    </xf>
    <xf numFmtId="164" fontId="6" fillId="0" borderId="54" xfId="0" applyNumberFormat="1" applyFont="1" applyFill="1" applyBorder="1" applyAlignment="1">
      <alignment/>
    </xf>
    <xf numFmtId="164" fontId="6" fillId="0" borderId="51" xfId="0" applyNumberFormat="1" applyFont="1" applyFill="1" applyBorder="1" applyAlignment="1">
      <alignment/>
    </xf>
    <xf numFmtId="164" fontId="6" fillId="0" borderId="48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6" fillId="0" borderId="46" xfId="0" applyFont="1" applyBorder="1" applyAlignment="1">
      <alignment/>
    </xf>
    <xf numFmtId="0" fontId="2" fillId="0" borderId="49" xfId="0" applyFont="1" applyFill="1" applyBorder="1" applyAlignment="1">
      <alignment/>
    </xf>
    <xf numFmtId="164" fontId="5" fillId="0" borderId="50" xfId="0" applyNumberFormat="1" applyFont="1" applyFill="1" applyBorder="1" applyAlignment="1">
      <alignment/>
    </xf>
    <xf numFmtId="164" fontId="5" fillId="0" borderId="53" xfId="0" applyNumberFormat="1" applyFont="1" applyFill="1" applyBorder="1" applyAlignment="1">
      <alignment/>
    </xf>
    <xf numFmtId="164" fontId="5" fillId="0" borderId="54" xfId="0" applyNumberFormat="1" applyFont="1" applyFill="1" applyBorder="1" applyAlignment="1">
      <alignment/>
    </xf>
    <xf numFmtId="164" fontId="5" fillId="0" borderId="55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/>
    </xf>
    <xf numFmtId="0" fontId="6" fillId="0" borderId="51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6" fillId="0" borderId="54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5" fillId="0" borderId="55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53" xfId="0" applyNumberFormat="1" applyFont="1" applyBorder="1" applyAlignment="1">
      <alignment/>
    </xf>
    <xf numFmtId="164" fontId="6" fillId="0" borderId="49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164" fontId="5" fillId="0" borderId="48" xfId="0" applyNumberFormat="1" applyFont="1" applyBorder="1" applyAlignment="1">
      <alignment/>
    </xf>
    <xf numFmtId="0" fontId="0" fillId="0" borderId="48" xfId="0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0" fontId="20" fillId="0" borderId="0" xfId="0" applyFont="1" applyAlignment="1">
      <alignment/>
    </xf>
    <xf numFmtId="3" fontId="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2" fillId="0" borderId="23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/>
    </xf>
    <xf numFmtId="164" fontId="22" fillId="0" borderId="22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164" fontId="22" fillId="0" borderId="8" xfId="0" applyNumberFormat="1" applyFont="1" applyFill="1" applyBorder="1" applyAlignment="1">
      <alignment/>
    </xf>
    <xf numFmtId="164" fontId="22" fillId="0" borderId="7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3" fillId="0" borderId="8" xfId="0" applyNumberFormat="1" applyFont="1" applyFill="1" applyBorder="1" applyAlignment="1">
      <alignment/>
    </xf>
    <xf numFmtId="164" fontId="23" fillId="0" borderId="7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64" fontId="6" fillId="0" borderId="45" xfId="0" applyNumberFormat="1" applyFont="1" applyFill="1" applyBorder="1" applyAlignment="1">
      <alignment/>
    </xf>
    <xf numFmtId="164" fontId="23" fillId="0" borderId="57" xfId="0" applyNumberFormat="1" applyFont="1" applyFill="1" applyBorder="1" applyAlignment="1">
      <alignment/>
    </xf>
    <xf numFmtId="164" fontId="23" fillId="0" borderId="56" xfId="0" applyNumberFormat="1" applyFont="1" applyFill="1" applyBorder="1" applyAlignment="1">
      <alignment/>
    </xf>
    <xf numFmtId="164" fontId="23" fillId="0" borderId="43" xfId="0" applyNumberFormat="1" applyFont="1" applyFill="1" applyBorder="1" applyAlignment="1">
      <alignment/>
    </xf>
    <xf numFmtId="0" fontId="23" fillId="0" borderId="57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164" fontId="6" fillId="0" borderId="55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/>
    </xf>
    <xf numFmtId="164" fontId="6" fillId="0" borderId="49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/>
    </xf>
    <xf numFmtId="164" fontId="6" fillId="0" borderId="58" xfId="0" applyNumberFormat="1" applyFont="1" applyFill="1" applyBorder="1" applyAlignment="1">
      <alignment/>
    </xf>
    <xf numFmtId="164" fontId="6" fillId="0" borderId="56" xfId="0" applyNumberFormat="1" applyFont="1" applyFill="1" applyBorder="1" applyAlignment="1">
      <alignment/>
    </xf>
    <xf numFmtId="164" fontId="6" fillId="0" borderId="57" xfId="0" applyNumberFormat="1" applyFont="1" applyFill="1" applyBorder="1" applyAlignment="1">
      <alignment/>
    </xf>
    <xf numFmtId="164" fontId="6" fillId="0" borderId="4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3" fillId="0" borderId="6" xfId="0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13" fillId="0" borderId="4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49" fontId="6" fillId="0" borderId="59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49" fontId="6" fillId="0" borderId="25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164" fontId="6" fillId="0" borderId="63" xfId="0" applyNumberFormat="1" applyFont="1" applyFill="1" applyBorder="1" applyAlignment="1">
      <alignment/>
    </xf>
    <xf numFmtId="164" fontId="6" fillId="0" borderId="27" xfId="0" applyNumberFormat="1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164" fontId="6" fillId="0" borderId="65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164" fontId="6" fillId="0" borderId="66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0" fontId="6" fillId="0" borderId="64" xfId="0" applyFont="1" applyBorder="1" applyAlignment="1">
      <alignment vertical="top" wrapText="1"/>
    </xf>
    <xf numFmtId="164" fontId="6" fillId="0" borderId="6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0" fontId="6" fillId="0" borderId="64" xfId="0" applyNumberFormat="1" applyFont="1" applyFill="1" applyBorder="1" applyAlignment="1">
      <alignment/>
    </xf>
    <xf numFmtId="164" fontId="6" fillId="0" borderId="6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20" fillId="0" borderId="34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20" fillId="0" borderId="9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64" fontId="20" fillId="0" borderId="37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6" fillId="0" borderId="34" xfId="0" applyNumberFormat="1" applyFont="1" applyBorder="1" applyAlignment="1">
      <alignment horizontal="right"/>
    </xf>
    <xf numFmtId="0" fontId="5" fillId="0" borderId="74" xfId="0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6" fillId="0" borderId="7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76" xfId="0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33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6" fillId="0" borderId="23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5" fillId="0" borderId="38" xfId="0" applyNumberFormat="1" applyFont="1" applyBorder="1" applyAlignment="1">
      <alignment horizontal="center"/>
    </xf>
    <xf numFmtId="164" fontId="5" fillId="0" borderId="77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5" fillId="0" borderId="78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79" xfId="0" applyNumberFormat="1" applyFont="1" applyBorder="1" applyAlignment="1">
      <alignment horizontal="center" vertical="center"/>
    </xf>
    <xf numFmtId="164" fontId="5" fillId="0" borderId="80" xfId="0" applyNumberFormat="1" applyFont="1" applyBorder="1" applyAlignment="1">
      <alignment horizontal="center" vertical="center" wrapText="1"/>
    </xf>
    <xf numFmtId="164" fontId="25" fillId="0" borderId="4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13" fillId="0" borderId="81" xfId="0" applyNumberFormat="1" applyFont="1" applyBorder="1" applyAlignment="1">
      <alignment vertical="center" wrapText="1"/>
    </xf>
    <xf numFmtId="164" fontId="0" fillId="2" borderId="15" xfId="0" applyNumberFormat="1" applyFont="1" applyFill="1" applyBorder="1" applyAlignment="1" applyProtection="1">
      <alignment vertical="center" wrapText="1"/>
      <protection/>
    </xf>
    <xf numFmtId="164" fontId="0" fillId="0" borderId="81" xfId="0" applyNumberFormat="1" applyFont="1" applyBorder="1" applyAlignment="1" applyProtection="1">
      <alignment vertical="center" wrapText="1"/>
      <protection/>
    </xf>
    <xf numFmtId="164" fontId="0" fillId="0" borderId="82" xfId="0" applyNumberFormat="1" applyFont="1" applyBorder="1" applyAlignment="1" applyProtection="1">
      <alignment vertical="center" wrapText="1"/>
      <protection/>
    </xf>
    <xf numFmtId="164" fontId="0" fillId="0" borderId="15" xfId="0" applyNumberFormat="1" applyFont="1" applyBorder="1" applyAlignment="1" applyProtection="1">
      <alignment vertical="center" wrapText="1"/>
      <protection/>
    </xf>
    <xf numFmtId="164" fontId="0" fillId="0" borderId="17" xfId="0" applyNumberFormat="1" applyFont="1" applyBorder="1" applyAlignment="1" applyProtection="1">
      <alignment vertical="center" wrapText="1"/>
      <protection/>
    </xf>
    <xf numFmtId="164" fontId="0" fillId="0" borderId="81" xfId="0" applyNumberFormat="1" applyFont="1" applyBorder="1" applyAlignment="1">
      <alignment vertical="center" wrapText="1"/>
    </xf>
    <xf numFmtId="164" fontId="6" fillId="0" borderId="63" xfId="0" applyNumberFormat="1" applyFont="1" applyBorder="1" applyAlignment="1" applyProtection="1">
      <alignment vertical="center" wrapText="1"/>
      <protection locked="0"/>
    </xf>
    <xf numFmtId="166" fontId="0" fillId="0" borderId="27" xfId="0" applyNumberFormat="1" applyFont="1" applyBorder="1" applyAlignment="1" applyProtection="1">
      <alignment vertical="center" wrapText="1"/>
      <protection locked="0"/>
    </xf>
    <xf numFmtId="164" fontId="0" fillId="0" borderId="63" xfId="0" applyNumberFormat="1" applyFont="1" applyBorder="1" applyAlignment="1" applyProtection="1">
      <alignment vertical="center" wrapText="1"/>
      <protection locked="0"/>
    </xf>
    <xf numFmtId="164" fontId="0" fillId="0" borderId="71" xfId="0" applyNumberFormat="1" applyFont="1" applyBorder="1" applyAlignment="1" applyProtection="1">
      <alignment vertical="center" wrapText="1"/>
      <protection locked="0"/>
    </xf>
    <xf numFmtId="164" fontId="0" fillId="0" borderId="27" xfId="0" applyNumberFormat="1" applyFont="1" applyBorder="1" applyAlignment="1" applyProtection="1">
      <alignment vertical="center" wrapText="1"/>
      <protection locked="0"/>
    </xf>
    <xf numFmtId="164" fontId="0" fillId="0" borderId="64" xfId="0" applyNumberFormat="1" applyFont="1" applyBorder="1" applyAlignment="1" applyProtection="1">
      <alignment vertical="center" wrapText="1"/>
      <protection locked="0"/>
    </xf>
    <xf numFmtId="164" fontId="0" fillId="0" borderId="63" xfId="0" applyNumberFormat="1" applyFont="1" applyBorder="1" applyAlignment="1">
      <alignment vertical="center" wrapText="1"/>
    </xf>
    <xf numFmtId="164" fontId="6" fillId="0" borderId="81" xfId="0" applyNumberFormat="1" applyFont="1" applyBorder="1" applyAlignment="1" applyProtection="1">
      <alignment vertical="center" wrapText="1"/>
      <protection/>
    </xf>
    <xf numFmtId="164" fontId="6" fillId="0" borderId="82" xfId="0" applyNumberFormat="1" applyFont="1" applyBorder="1" applyAlignment="1" applyProtection="1">
      <alignment vertical="center" wrapText="1"/>
      <protection/>
    </xf>
    <xf numFmtId="164" fontId="6" fillId="0" borderId="15" xfId="0" applyNumberFormat="1" applyFont="1" applyBorder="1" applyAlignment="1" applyProtection="1">
      <alignment vertical="center" wrapText="1"/>
      <protection/>
    </xf>
    <xf numFmtId="164" fontId="6" fillId="0" borderId="17" xfId="0" applyNumberFormat="1" applyFont="1" applyBorder="1" applyAlignment="1" applyProtection="1">
      <alignment vertical="center" wrapText="1"/>
      <protection/>
    </xf>
    <xf numFmtId="164" fontId="6" fillId="0" borderId="81" xfId="0" applyNumberFormat="1" applyFont="1" applyBorder="1" applyAlignment="1">
      <alignment vertical="center" wrapText="1"/>
    </xf>
    <xf numFmtId="164" fontId="6" fillId="0" borderId="63" xfId="0" applyNumberFormat="1" applyFont="1" applyBorder="1" applyAlignment="1">
      <alignment vertical="center" wrapText="1"/>
    </xf>
    <xf numFmtId="166" fontId="6" fillId="0" borderId="27" xfId="0" applyNumberFormat="1" applyFont="1" applyBorder="1" applyAlignment="1" applyProtection="1">
      <alignment vertical="center" wrapText="1"/>
      <protection locked="0"/>
    </xf>
    <xf numFmtId="164" fontId="6" fillId="0" borderId="71" xfId="0" applyNumberFormat="1" applyFont="1" applyBorder="1" applyAlignment="1" applyProtection="1">
      <alignment vertical="center" wrapText="1"/>
      <protection locked="0"/>
    </xf>
    <xf numFmtId="164" fontId="6" fillId="0" borderId="27" xfId="0" applyNumberFormat="1" applyFont="1" applyBorder="1" applyAlignment="1" applyProtection="1">
      <alignment vertical="center" wrapText="1"/>
      <protection locked="0"/>
    </xf>
    <xf numFmtId="164" fontId="6" fillId="0" borderId="62" xfId="0" applyNumberFormat="1" applyFont="1" applyBorder="1" applyAlignment="1">
      <alignment vertical="center" wrapText="1"/>
    </xf>
    <xf numFmtId="166" fontId="0" fillId="0" borderId="7" xfId="0" applyNumberFormat="1" applyFont="1" applyBorder="1" applyAlignment="1" applyProtection="1">
      <alignment vertical="center" wrapText="1"/>
      <protection locked="0"/>
    </xf>
    <xf numFmtId="164" fontId="0" fillId="0" borderId="39" xfId="0" applyNumberFormat="1" applyFont="1" applyBorder="1" applyAlignment="1" applyProtection="1">
      <alignment vertical="center" wrapText="1"/>
      <protection locked="0"/>
    </xf>
    <xf numFmtId="164" fontId="0" fillId="0" borderId="21" xfId="0" applyNumberFormat="1" applyFont="1" applyBorder="1" applyAlignment="1" applyProtection="1">
      <alignment vertical="center" wrapText="1"/>
      <protection locked="0"/>
    </xf>
    <xf numFmtId="164" fontId="0" fillId="0" borderId="16" xfId="0" applyNumberFormat="1" applyFont="1" applyBorder="1" applyAlignment="1" applyProtection="1">
      <alignment vertical="center" wrapText="1"/>
      <protection locked="0"/>
    </xf>
    <xf numFmtId="164" fontId="0" fillId="0" borderId="37" xfId="0" applyNumberFormat="1" applyFont="1" applyBorder="1" applyAlignment="1" applyProtection="1">
      <alignment vertical="center" wrapText="1"/>
      <protection locked="0"/>
    </xf>
    <xf numFmtId="164" fontId="0" fillId="0" borderId="39" xfId="0" applyNumberFormat="1" applyFont="1" applyBorder="1" applyAlignment="1">
      <alignment vertical="center" wrapText="1"/>
    </xf>
    <xf numFmtId="166" fontId="6" fillId="0" borderId="38" xfId="0" applyNumberFormat="1" applyFont="1" applyBorder="1" applyAlignment="1" applyProtection="1">
      <alignment vertical="center" wrapText="1"/>
      <protection locked="0"/>
    </xf>
    <xf numFmtId="164" fontId="6" fillId="0" borderId="70" xfId="0" applyNumberFormat="1" applyFont="1" applyBorder="1" applyAlignment="1" applyProtection="1">
      <alignment vertical="center" wrapText="1"/>
      <protection locked="0"/>
    </xf>
    <xf numFmtId="164" fontId="6" fillId="0" borderId="83" xfId="0" applyNumberFormat="1" applyFont="1" applyBorder="1" applyAlignment="1" applyProtection="1">
      <alignment vertical="center" wrapText="1"/>
      <protection locked="0"/>
    </xf>
    <xf numFmtId="164" fontId="6" fillId="0" borderId="68" xfId="0" applyNumberFormat="1" applyFont="1" applyBorder="1" applyAlignment="1" applyProtection="1">
      <alignment vertical="center" wrapText="1"/>
      <protection locked="0"/>
    </xf>
    <xf numFmtId="164" fontId="6" fillId="0" borderId="84" xfId="0" applyNumberFormat="1" applyFont="1" applyBorder="1" applyAlignment="1" applyProtection="1">
      <alignment vertical="center" wrapText="1"/>
      <protection locked="0"/>
    </xf>
    <xf numFmtId="164" fontId="6" fillId="0" borderId="67" xfId="0" applyNumberFormat="1" applyFont="1" applyBorder="1" applyAlignment="1">
      <alignment vertical="center" wrapText="1"/>
    </xf>
    <xf numFmtId="166" fontId="0" fillId="0" borderId="67" xfId="0" applyNumberFormat="1" applyFont="1" applyBorder="1" applyAlignment="1" applyProtection="1">
      <alignment vertical="center" wrapText="1"/>
      <protection locked="0"/>
    </xf>
    <xf numFmtId="164" fontId="0" fillId="0" borderId="70" xfId="0" applyNumberFormat="1" applyFont="1" applyBorder="1" applyAlignment="1" applyProtection="1">
      <alignment vertical="center" wrapText="1"/>
      <protection locked="0"/>
    </xf>
    <xf numFmtId="164" fontId="0" fillId="0" borderId="83" xfId="0" applyNumberFormat="1" applyFont="1" applyBorder="1" applyAlignment="1" applyProtection="1">
      <alignment vertical="center" wrapText="1"/>
      <protection locked="0"/>
    </xf>
    <xf numFmtId="164" fontId="0" fillId="0" borderId="68" xfId="0" applyNumberFormat="1" applyFont="1" applyBorder="1" applyAlignment="1" applyProtection="1">
      <alignment vertical="center" wrapText="1"/>
      <protection locked="0"/>
    </xf>
    <xf numFmtId="164" fontId="0" fillId="0" borderId="84" xfId="0" applyNumberFormat="1" applyFont="1" applyBorder="1" applyAlignment="1" applyProtection="1">
      <alignment vertical="center" wrapText="1"/>
      <protection locked="0"/>
    </xf>
    <xf numFmtId="164" fontId="0" fillId="0" borderId="67" xfId="0" applyNumberFormat="1" applyFont="1" applyBorder="1" applyAlignment="1">
      <alignment vertical="center" wrapText="1"/>
    </xf>
    <xf numFmtId="166" fontId="6" fillId="2" borderId="81" xfId="0" applyNumberFormat="1" applyFont="1" applyFill="1" applyBorder="1" applyAlignment="1" applyProtection="1">
      <alignment vertical="center" wrapText="1"/>
      <protection locked="0"/>
    </xf>
    <xf numFmtId="164" fontId="6" fillId="0" borderId="14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6" fontId="6" fillId="0" borderId="65" xfId="0" applyNumberFormat="1" applyFont="1" applyBorder="1" applyAlignment="1" applyProtection="1">
      <alignment vertical="center" wrapText="1"/>
      <protection locked="0"/>
    </xf>
    <xf numFmtId="164" fontId="6" fillId="0" borderId="31" xfId="0" applyNumberFormat="1" applyFont="1" applyBorder="1" applyAlignment="1" applyProtection="1">
      <alignment vertical="center" wrapText="1"/>
      <protection locked="0"/>
    </xf>
    <xf numFmtId="164" fontId="6" fillId="0" borderId="66" xfId="0" applyNumberFormat="1" applyFont="1" applyBorder="1" applyAlignment="1" applyProtection="1">
      <alignment vertical="center" wrapText="1"/>
      <protection locked="0"/>
    </xf>
    <xf numFmtId="164" fontId="0" fillId="0" borderId="66" xfId="0" applyNumberFormat="1" applyFont="1" applyBorder="1" applyAlignment="1" applyProtection="1">
      <alignment vertical="center" wrapText="1"/>
      <protection locked="0"/>
    </xf>
    <xf numFmtId="166" fontId="0" fillId="0" borderId="85" xfId="0" applyNumberFormat="1" applyFont="1" applyBorder="1" applyAlignment="1" applyProtection="1">
      <alignment vertical="center" wrapText="1"/>
      <protection locked="0"/>
    </xf>
    <xf numFmtId="164" fontId="0" fillId="0" borderId="86" xfId="0" applyNumberFormat="1" applyFont="1" applyBorder="1" applyAlignment="1" applyProtection="1">
      <alignment vertical="center" wrapText="1"/>
      <protection locked="0"/>
    </xf>
    <xf numFmtId="164" fontId="0" fillId="0" borderId="87" xfId="0" applyNumberFormat="1" applyFont="1" applyBorder="1" applyAlignment="1" applyProtection="1">
      <alignment vertical="center" wrapText="1"/>
      <protection locked="0"/>
    </xf>
    <xf numFmtId="164" fontId="0" fillId="0" borderId="80" xfId="0" applyNumberFormat="1" applyFont="1" applyBorder="1" applyAlignment="1">
      <alignment vertical="center" wrapText="1"/>
    </xf>
    <xf numFmtId="164" fontId="0" fillId="2" borderId="81" xfId="0" applyNumberFormat="1" applyFont="1" applyFill="1" applyBorder="1" applyAlignment="1" applyProtection="1">
      <alignment vertical="center" wrapText="1"/>
      <protection/>
    </xf>
    <xf numFmtId="164" fontId="6" fillId="0" borderId="72" xfId="0" applyNumberFormat="1" applyFont="1" applyBorder="1" applyAlignment="1" applyProtection="1">
      <alignment vertical="center" wrapText="1"/>
      <protection/>
    </xf>
    <xf numFmtId="164" fontId="0" fillId="0" borderId="65" xfId="0" applyNumberFormat="1" applyFont="1" applyFill="1" applyBorder="1" applyAlignment="1" applyProtection="1">
      <alignment vertical="center" wrapText="1"/>
      <protection/>
    </xf>
    <xf numFmtId="164" fontId="0" fillId="0" borderId="65" xfId="0" applyNumberFormat="1" applyFont="1" applyBorder="1" applyAlignment="1" applyProtection="1">
      <alignment vertical="center" wrapText="1"/>
      <protection/>
    </xf>
    <xf numFmtId="164" fontId="0" fillId="0" borderId="88" xfId="0" applyNumberFormat="1" applyFont="1" applyBorder="1" applyAlignment="1" applyProtection="1">
      <alignment vertical="center" wrapText="1"/>
      <protection/>
    </xf>
    <xf numFmtId="164" fontId="0" fillId="0" borderId="66" xfId="0" applyNumberFormat="1" applyFont="1" applyBorder="1" applyAlignment="1" applyProtection="1">
      <alignment vertical="center" wrapText="1"/>
      <protection/>
    </xf>
    <xf numFmtId="164" fontId="0" fillId="0" borderId="35" xfId="0" applyNumberFormat="1" applyFont="1" applyBorder="1" applyAlignment="1" applyProtection="1">
      <alignment vertical="center" wrapText="1"/>
      <protection/>
    </xf>
    <xf numFmtId="164" fontId="0" fillId="0" borderId="65" xfId="0" applyNumberFormat="1" applyFont="1" applyBorder="1" applyAlignment="1">
      <alignment vertical="center" wrapText="1"/>
    </xf>
    <xf numFmtId="164" fontId="0" fillId="2" borderId="89" xfId="0" applyNumberFormat="1" applyFont="1" applyFill="1" applyBorder="1" applyAlignment="1" applyProtection="1">
      <alignment vertical="center" wrapText="1"/>
      <protection/>
    </xf>
    <xf numFmtId="164" fontId="13" fillId="0" borderId="81" xfId="0" applyNumberFormat="1" applyFont="1" applyBorder="1" applyAlignment="1" applyProtection="1">
      <alignment vertical="center" wrapText="1"/>
      <protection/>
    </xf>
    <xf numFmtId="164" fontId="13" fillId="0" borderId="82" xfId="0" applyNumberFormat="1" applyFont="1" applyBorder="1" applyAlignment="1" applyProtection="1">
      <alignment vertical="center" wrapText="1"/>
      <protection/>
    </xf>
    <xf numFmtId="164" fontId="13" fillId="0" borderId="15" xfId="0" applyNumberFormat="1" applyFont="1" applyBorder="1" applyAlignment="1" applyProtection="1">
      <alignment vertical="center" wrapText="1"/>
      <protection/>
    </xf>
    <xf numFmtId="164" fontId="13" fillId="0" borderId="17" xfId="0" applyNumberFormat="1" applyFont="1" applyBorder="1" applyAlignment="1" applyProtection="1">
      <alignment vertical="center" wrapText="1"/>
      <protection/>
    </xf>
    <xf numFmtId="164" fontId="6" fillId="0" borderId="0" xfId="0" applyNumberFormat="1" applyFont="1" applyAlignment="1">
      <alignment vertical="center" wrapText="1"/>
    </xf>
    <xf numFmtId="164" fontId="5" fillId="0" borderId="38" xfId="0" applyNumberFormat="1" applyFont="1" applyBorder="1" applyAlignment="1">
      <alignment vertical="center"/>
    </xf>
    <xf numFmtId="164" fontId="5" fillId="0" borderId="77" xfId="0" applyNumberFormat="1" applyFont="1" applyBorder="1" applyAlignment="1">
      <alignment horizontal="center" wrapText="1"/>
    </xf>
    <xf numFmtId="164" fontId="26" fillId="0" borderId="0" xfId="0" applyNumberFormat="1" applyFont="1" applyAlignment="1">
      <alignment vertical="center"/>
    </xf>
    <xf numFmtId="164" fontId="5" fillId="0" borderId="41" xfId="0" applyNumberFormat="1" applyFont="1" applyBorder="1" applyAlignment="1">
      <alignment horizontal="center" vertical="top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78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5" fillId="0" borderId="81" xfId="0" applyNumberFormat="1" applyFont="1" applyBorder="1" applyAlignment="1">
      <alignment vertical="center" wrapText="1"/>
    </xf>
    <xf numFmtId="164" fontId="6" fillId="3" borderId="81" xfId="0" applyNumberFormat="1" applyFont="1" applyFill="1" applyBorder="1" applyAlignment="1">
      <alignment vertical="center" wrapText="1"/>
    </xf>
    <xf numFmtId="164" fontId="6" fillId="3" borderId="14" xfId="0" applyNumberFormat="1" applyFont="1" applyFill="1" applyBorder="1" applyAlignment="1">
      <alignment vertical="center" wrapText="1"/>
    </xf>
    <xf numFmtId="164" fontId="6" fillId="0" borderId="82" xfId="0" applyNumberFormat="1" applyFont="1" applyBorder="1" applyAlignment="1">
      <alignment vertical="center" wrapText="1"/>
    </xf>
    <xf numFmtId="164" fontId="6" fillId="0" borderId="15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6" fontId="6" fillId="0" borderId="63" xfId="0" applyNumberFormat="1" applyFont="1" applyBorder="1" applyAlignment="1" applyProtection="1">
      <alignment vertical="center" wrapText="1"/>
      <protection locked="0"/>
    </xf>
    <xf numFmtId="164" fontId="6" fillId="0" borderId="64" xfId="0" applyNumberFormat="1" applyFont="1" applyBorder="1" applyAlignment="1" applyProtection="1">
      <alignment vertical="center" wrapText="1"/>
      <protection locked="0"/>
    </xf>
    <xf numFmtId="164" fontId="6" fillId="0" borderId="89" xfId="0" applyNumberFormat="1" applyFont="1" applyBorder="1" applyAlignment="1">
      <alignment vertical="center" wrapText="1"/>
    </xf>
    <xf numFmtId="164" fontId="6" fillId="0" borderId="24" xfId="0" applyNumberFormat="1" applyFont="1" applyBorder="1" applyAlignment="1" applyProtection="1">
      <alignment vertical="center" wrapText="1"/>
      <protection locked="0"/>
    </xf>
    <xf numFmtId="164" fontId="5" fillId="0" borderId="15" xfId="0" applyNumberFormat="1" applyFont="1" applyBorder="1" applyAlignment="1">
      <alignment vertical="center" wrapText="1"/>
    </xf>
    <xf numFmtId="164" fontId="5" fillId="0" borderId="89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0" fontId="1" fillId="0" borderId="0" xfId="17" applyProtection="1">
      <alignment/>
      <protection/>
    </xf>
    <xf numFmtId="0" fontId="1" fillId="0" borderId="0" xfId="17" applyProtection="1">
      <alignment/>
      <protection locked="0"/>
    </xf>
    <xf numFmtId="0" fontId="1" fillId="0" borderId="0" xfId="17" applyFont="1" applyProtection="1">
      <alignment/>
      <protection/>
    </xf>
    <xf numFmtId="0" fontId="1" fillId="0" borderId="0" xfId="17" applyFont="1" applyProtection="1">
      <alignment/>
      <protection locked="0"/>
    </xf>
    <xf numFmtId="164" fontId="0" fillId="0" borderId="0" xfId="0" applyNumberFormat="1" applyFont="1" applyAlignment="1">
      <alignment vertical="center"/>
    </xf>
    <xf numFmtId="0" fontId="27" fillId="0" borderId="0" xfId="17" applyFont="1" applyAlignment="1" applyProtection="1">
      <alignment horizontal="center"/>
      <protection/>
    </xf>
    <xf numFmtId="0" fontId="6" fillId="0" borderId="0" xfId="17" applyFont="1" applyAlignment="1" applyProtection="1">
      <alignment horizontal="right"/>
      <protection/>
    </xf>
    <xf numFmtId="164" fontId="0" fillId="0" borderId="27" xfId="17" applyNumberFormat="1" applyFont="1" applyBorder="1" applyAlignment="1" applyProtection="1">
      <alignment vertical="center"/>
      <protection/>
    </xf>
    <xf numFmtId="164" fontId="0" fillId="0" borderId="90" xfId="17" applyNumberFormat="1" applyFont="1" applyBorder="1" applyAlignment="1" applyProtection="1">
      <alignment vertical="center"/>
      <protection/>
    </xf>
    <xf numFmtId="0" fontId="1" fillId="0" borderId="0" xfId="17" applyAlignment="1" applyProtection="1">
      <alignment vertical="center"/>
      <protection/>
    </xf>
    <xf numFmtId="164" fontId="0" fillId="0" borderId="27" xfId="17" applyNumberFormat="1" applyFont="1" applyBorder="1" applyAlignment="1" applyProtection="1">
      <alignment vertical="center"/>
      <protection locked="0"/>
    </xf>
    <xf numFmtId="164" fontId="24" fillId="0" borderId="90" xfId="17" applyNumberFormat="1" applyFont="1" applyBorder="1" applyAlignment="1" applyProtection="1">
      <alignment vertical="center"/>
      <protection/>
    </xf>
    <xf numFmtId="0" fontId="1" fillId="0" borderId="0" xfId="17" applyFont="1" applyAlignment="1" applyProtection="1">
      <alignment vertical="center"/>
      <protection locked="0"/>
    </xf>
    <xf numFmtId="164" fontId="1" fillId="0" borderId="0" xfId="17" applyNumberFormat="1" applyFont="1" applyAlignment="1" applyProtection="1">
      <alignment vertical="center"/>
      <protection locked="0"/>
    </xf>
    <xf numFmtId="0" fontId="1" fillId="0" borderId="0" xfId="17" applyAlignment="1" applyProtection="1">
      <alignment vertical="center"/>
      <protection locked="0"/>
    </xf>
    <xf numFmtId="164" fontId="1" fillId="0" borderId="0" xfId="17" applyNumberFormat="1" applyAlignment="1" applyProtection="1">
      <alignment vertical="center"/>
      <protection locked="0"/>
    </xf>
    <xf numFmtId="164" fontId="24" fillId="0" borderId="91" xfId="17" applyNumberFormat="1" applyFont="1" applyBorder="1" applyAlignment="1" applyProtection="1">
      <alignment vertical="center"/>
      <protection/>
    </xf>
    <xf numFmtId="164" fontId="24" fillId="0" borderId="92" xfId="17" applyNumberFormat="1" applyFont="1" applyBorder="1" applyAlignment="1" applyProtection="1">
      <alignment vertical="center"/>
      <protection/>
    </xf>
    <xf numFmtId="164" fontId="1" fillId="0" borderId="0" xfId="17" applyNumberFormat="1" applyAlignment="1" applyProtection="1">
      <alignment vertical="center"/>
      <protection/>
    </xf>
    <xf numFmtId="0" fontId="1" fillId="0" borderId="0" xfId="17" applyFont="1" applyBorder="1" applyAlignment="1" applyProtection="1">
      <alignment vertical="center"/>
      <protection locked="0"/>
    </xf>
    <xf numFmtId="3" fontId="1" fillId="0" borderId="0" xfId="17" applyNumberFormat="1" applyFont="1" applyBorder="1" applyAlignment="1" applyProtection="1">
      <alignment vertical="center"/>
      <protection locked="0"/>
    </xf>
    <xf numFmtId="3" fontId="1" fillId="0" borderId="0" xfId="17" applyNumberFormat="1" applyAlignment="1" applyProtection="1">
      <alignment vertical="center"/>
      <protection locked="0"/>
    </xf>
    <xf numFmtId="164" fontId="0" fillId="0" borderId="27" xfId="17" applyNumberFormat="1" applyFont="1" applyBorder="1" applyAlignment="1" applyProtection="1">
      <alignment horizontal="right" vertical="center"/>
      <protection locked="0"/>
    </xf>
    <xf numFmtId="164" fontId="0" fillId="0" borderId="7" xfId="17" applyNumberFormat="1" applyFont="1" applyBorder="1" applyAlignment="1" applyProtection="1">
      <alignment vertical="center"/>
      <protection locked="0"/>
    </xf>
    <xf numFmtId="164" fontId="24" fillId="0" borderId="93" xfId="17" applyNumberFormat="1" applyFont="1" applyBorder="1" applyAlignment="1" applyProtection="1">
      <alignment vertical="center"/>
      <protection/>
    </xf>
    <xf numFmtId="0" fontId="28" fillId="0" borderId="0" xfId="17" applyFont="1" applyProtection="1">
      <alignment/>
      <protection/>
    </xf>
    <xf numFmtId="0" fontId="28" fillId="0" borderId="0" xfId="17" applyFo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64" fontId="29" fillId="0" borderId="0" xfId="0" applyNumberFormat="1" applyFont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 wrapText="1"/>
    </xf>
    <xf numFmtId="164" fontId="5" fillId="0" borderId="37" xfId="0" applyNumberFormat="1" applyFont="1" applyBorder="1" applyAlignment="1">
      <alignment vertical="center" wrapText="1"/>
    </xf>
    <xf numFmtId="164" fontId="6" fillId="0" borderId="35" xfId="0" applyNumberFormat="1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1" fillId="0" borderId="2" xfId="0" applyFont="1" applyFill="1" applyBorder="1" applyAlignment="1">
      <alignment/>
    </xf>
    <xf numFmtId="0" fontId="31" fillId="0" borderId="4" xfId="0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8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0" fillId="0" borderId="3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8" fontId="6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6" fillId="0" borderId="35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17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81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3" fillId="0" borderId="77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66" xfId="0" applyFont="1" applyFill="1" applyBorder="1" applyAlignment="1">
      <alignment horizontal="left"/>
    </xf>
    <xf numFmtId="0" fontId="0" fillId="0" borderId="91" xfId="0" applyFont="1" applyBorder="1" applyAlignment="1">
      <alignment/>
    </xf>
    <xf numFmtId="0" fontId="6" fillId="0" borderId="71" xfId="0" applyFont="1" applyBorder="1" applyAlignment="1">
      <alignment horizontal="left"/>
    </xf>
    <xf numFmtId="0" fontId="6" fillId="0" borderId="95" xfId="0" applyFont="1" applyBorder="1" applyAlignment="1">
      <alignment horizontal="left"/>
    </xf>
    <xf numFmtId="0" fontId="14" fillId="0" borderId="96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3" fontId="7" fillId="0" borderId="3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164" fontId="6" fillId="0" borderId="35" xfId="0" applyNumberFormat="1" applyFont="1" applyFill="1" applyBorder="1" applyAlignment="1">
      <alignment/>
    </xf>
    <xf numFmtId="164" fontId="6" fillId="0" borderId="64" xfId="0" applyNumberFormat="1" applyFont="1" applyFill="1" applyBorder="1" applyAlignment="1">
      <alignment/>
    </xf>
    <xf numFmtId="164" fontId="6" fillId="0" borderId="84" xfId="0" applyNumberFormat="1" applyFont="1" applyFill="1" applyBorder="1" applyAlignment="1">
      <alignment/>
    </xf>
    <xf numFmtId="3" fontId="6" fillId="0" borderId="64" xfId="0" applyNumberFormat="1" applyFont="1" applyBorder="1" applyAlignment="1">
      <alignment/>
    </xf>
    <xf numFmtId="164" fontId="13" fillId="0" borderId="92" xfId="0" applyNumberFormat="1" applyFont="1" applyBorder="1" applyAlignment="1">
      <alignment/>
    </xf>
    <xf numFmtId="3" fontId="7" fillId="0" borderId="5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164" fontId="6" fillId="0" borderId="70" xfId="0" applyNumberFormat="1" applyFont="1" applyFill="1" applyBorder="1" applyAlignment="1">
      <alignment/>
    </xf>
    <xf numFmtId="0" fontId="2" fillId="0" borderId="9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98" xfId="0" applyFont="1" applyFill="1" applyBorder="1" applyAlignment="1">
      <alignment/>
    </xf>
    <xf numFmtId="164" fontId="13" fillId="0" borderId="99" xfId="0" applyNumberFormat="1" applyFont="1" applyFill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00" xfId="0" applyFont="1" applyBorder="1" applyAlignment="1">
      <alignment horizontal="left"/>
    </xf>
    <xf numFmtId="49" fontId="6" fillId="0" borderId="71" xfId="0" applyNumberFormat="1" applyFont="1" applyBorder="1" applyAlignment="1">
      <alignment/>
    </xf>
    <xf numFmtId="49" fontId="6" fillId="0" borderId="9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49" fontId="6" fillId="0" borderId="76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31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6" fillId="0" borderId="7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164" fontId="6" fillId="0" borderId="82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12" fillId="0" borderId="33" xfId="17" applyFont="1" applyBorder="1" applyAlignment="1" applyProtection="1">
      <alignment vertical="center"/>
      <protection/>
    </xf>
    <xf numFmtId="0" fontId="0" fillId="0" borderId="33" xfId="17" applyFont="1" applyBorder="1" applyAlignment="1" applyProtection="1">
      <alignment vertical="center"/>
      <protection locked="0"/>
    </xf>
    <xf numFmtId="49" fontId="0" fillId="0" borderId="101" xfId="17" applyNumberFormat="1" applyFont="1" applyBorder="1" applyAlignment="1" applyProtection="1">
      <alignment horizontal="left" vertical="center"/>
      <protection/>
    </xf>
    <xf numFmtId="49" fontId="0" fillId="0" borderId="102" xfId="17" applyNumberFormat="1" applyFont="1" applyBorder="1" applyAlignment="1" applyProtection="1">
      <alignment horizontal="left" vertical="center"/>
      <protection/>
    </xf>
    <xf numFmtId="49" fontId="24" fillId="0" borderId="101" xfId="17" applyNumberFormat="1" applyFont="1" applyBorder="1" applyAlignment="1" applyProtection="1">
      <alignment horizontal="left" vertical="center"/>
      <protection/>
    </xf>
    <xf numFmtId="0" fontId="0" fillId="0" borderId="8" xfId="17" applyFont="1" applyBorder="1" applyAlignment="1" applyProtection="1">
      <alignment vertical="center"/>
      <protection locked="0"/>
    </xf>
    <xf numFmtId="49" fontId="0" fillId="0" borderId="103" xfId="17" applyNumberFormat="1" applyFont="1" applyBorder="1" applyAlignment="1" applyProtection="1">
      <alignment horizontal="left" vertical="center"/>
      <protection/>
    </xf>
    <xf numFmtId="0" fontId="24" fillId="0" borderId="98" xfId="17" applyFont="1" applyBorder="1" applyAlignment="1" applyProtection="1">
      <alignment vertical="center"/>
      <protection/>
    </xf>
    <xf numFmtId="49" fontId="24" fillId="0" borderId="104" xfId="17" applyNumberFormat="1" applyFont="1" applyBorder="1" applyAlignment="1" applyProtection="1">
      <alignment horizontal="left" vertical="center"/>
      <protection/>
    </xf>
    <xf numFmtId="49" fontId="24" fillId="0" borderId="105" xfId="17" applyNumberFormat="1" applyFont="1" applyBorder="1" applyAlignment="1" applyProtection="1">
      <alignment horizontal="left" vertical="center"/>
      <protection/>
    </xf>
    <xf numFmtId="0" fontId="24" fillId="0" borderId="66" xfId="17" applyFont="1" applyBorder="1" applyAlignment="1" applyProtection="1">
      <alignment horizontal="center" vertical="center"/>
      <protection/>
    </xf>
    <xf numFmtId="0" fontId="24" fillId="0" borderId="106" xfId="17" applyFont="1" applyBorder="1" applyAlignment="1" applyProtection="1">
      <alignment horizontal="center" vertical="center"/>
      <protection/>
    </xf>
    <xf numFmtId="0" fontId="6" fillId="0" borderId="107" xfId="17" applyFont="1" applyBorder="1" applyAlignment="1" applyProtection="1">
      <alignment horizontal="center"/>
      <protection locked="0"/>
    </xf>
    <xf numFmtId="0" fontId="6" fillId="0" borderId="108" xfId="17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vertical="center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81" xfId="0" applyNumberFormat="1" applyFont="1" applyBorder="1" applyAlignment="1">
      <alignment horizontal="center" vertical="center" wrapText="1"/>
    </xf>
    <xf numFmtId="164" fontId="35" fillId="0" borderId="89" xfId="0" applyNumberFormat="1" applyFont="1" applyBorder="1" applyAlignment="1">
      <alignment horizontal="center" vertical="center" wrapText="1"/>
    </xf>
    <xf numFmtId="164" fontId="35" fillId="0" borderId="17" xfId="0" applyNumberFormat="1" applyFont="1" applyBorder="1" applyAlignment="1">
      <alignment horizontal="center" vertical="center" wrapText="1"/>
    </xf>
    <xf numFmtId="164" fontId="35" fillId="0" borderId="39" xfId="0" applyNumberFormat="1" applyFont="1" applyBorder="1" applyAlignment="1">
      <alignment horizontal="center" vertical="center" wrapText="1"/>
    </xf>
    <xf numFmtId="164" fontId="13" fillId="0" borderId="72" xfId="0" applyNumberFormat="1" applyFont="1" applyBorder="1" applyAlignment="1">
      <alignment vertical="center" wrapText="1"/>
    </xf>
    <xf numFmtId="164" fontId="6" fillId="0" borderId="34" xfId="0" applyNumberFormat="1" applyFont="1" applyBorder="1" applyAlignment="1" applyProtection="1">
      <alignment vertical="center" wrapText="1"/>
      <protection locked="0"/>
    </xf>
    <xf numFmtId="164" fontId="13" fillId="0" borderId="72" xfId="0" applyNumberFormat="1" applyFont="1" applyBorder="1" applyAlignment="1" applyProtection="1">
      <alignment vertical="center" wrapText="1"/>
      <protection locked="0"/>
    </xf>
    <xf numFmtId="164" fontId="6" fillId="0" borderId="34" xfId="0" applyNumberFormat="1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164" fontId="13" fillId="0" borderId="72" xfId="0" applyNumberFormat="1" applyFont="1" applyBorder="1" applyAlignment="1" applyProtection="1">
      <alignment horizontal="left" vertical="center" wrapText="1"/>
      <protection locked="0"/>
    </xf>
    <xf numFmtId="164" fontId="6" fillId="0" borderId="19" xfId="0" applyNumberFormat="1" applyFont="1" applyBorder="1" applyAlignment="1" applyProtection="1">
      <alignment vertical="center" wrapText="1"/>
      <protection locked="0"/>
    </xf>
    <xf numFmtId="164" fontId="13" fillId="0" borderId="13" xfId="0" applyNumberFormat="1" applyFont="1" applyBorder="1" applyAlignment="1" applyProtection="1">
      <alignment vertical="center" wrapText="1"/>
      <protection locked="0"/>
    </xf>
    <xf numFmtId="164" fontId="6" fillId="0" borderId="18" xfId="0" applyNumberFormat="1" applyFont="1" applyBorder="1" applyAlignment="1" applyProtection="1">
      <alignment vertical="center" wrapText="1"/>
      <protection locked="0"/>
    </xf>
    <xf numFmtId="164" fontId="6" fillId="0" borderId="9" xfId="0" applyNumberFormat="1" applyFont="1" applyBorder="1" applyAlignment="1" applyProtection="1">
      <alignment vertical="center" wrapText="1"/>
      <protection locked="0"/>
    </xf>
    <xf numFmtId="164" fontId="6" fillId="0" borderId="32" xfId="0" applyNumberFormat="1" applyFont="1" applyBorder="1" applyAlignment="1" applyProtection="1">
      <alignment vertical="center" wrapText="1"/>
      <protection locked="0"/>
    </xf>
    <xf numFmtId="164" fontId="5" fillId="0" borderId="74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5" fillId="0" borderId="109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164" fontId="6" fillId="0" borderId="8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29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center" wrapText="1"/>
    </xf>
    <xf numFmtId="49" fontId="34" fillId="0" borderId="6" xfId="0" applyNumberFormat="1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0" fontId="0" fillId="0" borderId="110" xfId="0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6" fillId="0" borderId="70" xfId="0" applyNumberFormat="1" applyFont="1" applyFill="1" applyBorder="1" applyAlignment="1">
      <alignment/>
    </xf>
    <xf numFmtId="0" fontId="2" fillId="0" borderId="81" xfId="0" applyFont="1" applyFill="1" applyBorder="1" applyAlignment="1">
      <alignment horizontal="center"/>
    </xf>
    <xf numFmtId="3" fontId="6" fillId="0" borderId="68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3" fontId="6" fillId="0" borderId="81" xfId="0" applyNumberFormat="1" applyFont="1" applyFill="1" applyBorder="1" applyAlignment="1">
      <alignment horizontal="center"/>
    </xf>
    <xf numFmtId="3" fontId="2" fillId="0" borderId="81" xfId="0" applyNumberFormat="1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164" fontId="6" fillId="0" borderId="89" xfId="0" applyNumberFormat="1" applyFont="1" applyBorder="1" applyAlignment="1">
      <alignment horizontal="center" vertical="center" wrapText="1"/>
    </xf>
    <xf numFmtId="0" fontId="6" fillId="0" borderId="112" xfId="0" applyFont="1" applyBorder="1" applyAlignment="1">
      <alignment/>
    </xf>
    <xf numFmtId="0" fontId="6" fillId="0" borderId="113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6" fillId="0" borderId="115" xfId="0" applyFont="1" applyFill="1" applyBorder="1" applyAlignment="1">
      <alignment/>
    </xf>
    <xf numFmtId="49" fontId="6" fillId="0" borderId="116" xfId="0" applyNumberFormat="1" applyFont="1" applyFill="1" applyBorder="1" applyAlignment="1">
      <alignment/>
    </xf>
    <xf numFmtId="49" fontId="6" fillId="0" borderId="117" xfId="0" applyNumberFormat="1" applyFont="1" applyFill="1" applyBorder="1" applyAlignment="1">
      <alignment/>
    </xf>
    <xf numFmtId="49" fontId="6" fillId="0" borderId="118" xfId="0" applyNumberFormat="1" applyFont="1" applyFill="1" applyBorder="1" applyAlignment="1">
      <alignment/>
    </xf>
    <xf numFmtId="49" fontId="6" fillId="0" borderId="118" xfId="0" applyNumberFormat="1" applyFont="1" applyFill="1" applyBorder="1" applyAlignment="1">
      <alignment vertical="center" wrapText="1"/>
    </xf>
    <xf numFmtId="0" fontId="6" fillId="0" borderId="118" xfId="0" applyNumberFormat="1" applyFont="1" applyFill="1" applyBorder="1" applyAlignment="1">
      <alignment horizontal="left"/>
    </xf>
    <xf numFmtId="49" fontId="6" fillId="0" borderId="119" xfId="0" applyNumberFormat="1" applyFont="1" applyFill="1" applyBorder="1" applyAlignment="1">
      <alignment/>
    </xf>
    <xf numFmtId="0" fontId="24" fillId="0" borderId="120" xfId="0" applyFont="1" applyBorder="1" applyAlignment="1">
      <alignment/>
    </xf>
    <xf numFmtId="0" fontId="6" fillId="0" borderId="121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49" fontId="6" fillId="0" borderId="123" xfId="0" applyNumberFormat="1" applyFont="1" applyFill="1" applyBorder="1" applyAlignment="1">
      <alignment/>
    </xf>
    <xf numFmtId="0" fontId="0" fillId="0" borderId="124" xfId="0" applyBorder="1" applyAlignment="1">
      <alignment/>
    </xf>
    <xf numFmtId="49" fontId="6" fillId="0" borderId="125" xfId="0" applyNumberFormat="1" applyFont="1" applyFill="1" applyBorder="1" applyAlignment="1">
      <alignment/>
    </xf>
    <xf numFmtId="0" fontId="6" fillId="0" borderId="112" xfId="0" applyFont="1" applyBorder="1" applyAlignment="1">
      <alignment/>
    </xf>
    <xf numFmtId="0" fontId="2" fillId="0" borderId="72" xfId="0" applyFont="1" applyFill="1" applyBorder="1" applyAlignment="1">
      <alignment horizontal="center"/>
    </xf>
    <xf numFmtId="0" fontId="0" fillId="0" borderId="126" xfId="0" applyBorder="1" applyAlignment="1">
      <alignment/>
    </xf>
    <xf numFmtId="0" fontId="6" fillId="0" borderId="110" xfId="0" applyFont="1" applyBorder="1" applyAlignment="1">
      <alignment/>
    </xf>
    <xf numFmtId="0" fontId="10" fillId="0" borderId="3" xfId="0" applyFont="1" applyFill="1" applyBorder="1" applyAlignment="1">
      <alignment/>
    </xf>
    <xf numFmtId="49" fontId="10" fillId="0" borderId="7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5" fillId="0" borderId="114" xfId="0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128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129" xfId="0" applyFont="1" applyBorder="1" applyAlignment="1">
      <alignment horizontal="left"/>
    </xf>
    <xf numFmtId="49" fontId="5" fillId="0" borderId="104" xfId="0" applyNumberFormat="1" applyFont="1" applyBorder="1" applyAlignment="1">
      <alignment/>
    </xf>
    <xf numFmtId="164" fontId="6" fillId="0" borderId="5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0" fontId="6" fillId="0" borderId="81" xfId="0" applyFont="1" applyBorder="1" applyAlignment="1">
      <alignment horizontal="center"/>
    </xf>
    <xf numFmtId="164" fontId="6" fillId="0" borderId="3" xfId="0" applyNumberFormat="1" applyFont="1" applyBorder="1" applyAlignment="1" applyProtection="1">
      <alignment horizontal="center" vertical="center" wrapText="1"/>
      <protection/>
    </xf>
    <xf numFmtId="164" fontId="6" fillId="0" borderId="16" xfId="0" applyNumberFormat="1" applyFont="1" applyBorder="1" applyAlignment="1" applyProtection="1">
      <alignment horizontal="center" vertical="center" wrapText="1"/>
      <protection/>
    </xf>
    <xf numFmtId="164" fontId="6" fillId="0" borderId="36" xfId="0" applyNumberFormat="1" applyFont="1" applyBorder="1" applyAlignment="1" applyProtection="1">
      <alignment horizontal="center" vertical="center" wrapText="1"/>
      <protection/>
    </xf>
    <xf numFmtId="164" fontId="6" fillId="0" borderId="37" xfId="0" applyNumberFormat="1" applyFont="1" applyBorder="1" applyAlignment="1" applyProtection="1">
      <alignment horizontal="center" vertical="center" wrapText="1"/>
      <protection/>
    </xf>
    <xf numFmtId="164" fontId="6" fillId="0" borderId="38" xfId="0" applyNumberFormat="1" applyFont="1" applyBorder="1" applyAlignment="1">
      <alignment horizontal="right" vertical="center" wrapText="1"/>
    </xf>
    <xf numFmtId="164" fontId="6" fillId="0" borderId="41" xfId="0" applyNumberFormat="1" applyFont="1" applyBorder="1" applyAlignment="1">
      <alignment horizontal="right" vertical="center" wrapText="1"/>
    </xf>
    <xf numFmtId="164" fontId="6" fillId="0" borderId="38" xfId="0" applyNumberFormat="1" applyFont="1" applyFill="1" applyBorder="1" applyAlignment="1" applyProtection="1">
      <alignment horizontal="right" vertical="center" wrapText="1"/>
      <protection/>
    </xf>
    <xf numFmtId="164" fontId="6" fillId="0" borderId="4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6" fillId="0" borderId="7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/>
    </xf>
    <xf numFmtId="164" fontId="6" fillId="0" borderId="64" xfId="0" applyNumberFormat="1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left"/>
    </xf>
    <xf numFmtId="0" fontId="2" fillId="0" borderId="89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left" vertical="center"/>
    </xf>
    <xf numFmtId="164" fontId="6" fillId="0" borderId="21" xfId="0" applyNumberFormat="1" applyFont="1" applyBorder="1" applyAlignment="1" applyProtection="1">
      <alignment horizontal="right" vertical="center" wrapText="1"/>
      <protection/>
    </xf>
    <xf numFmtId="164" fontId="6" fillId="0" borderId="38" xfId="0" applyNumberFormat="1" applyFont="1" applyBorder="1" applyAlignment="1" applyProtection="1">
      <alignment horizontal="right" vertical="center" wrapText="1"/>
      <protection/>
    </xf>
    <xf numFmtId="164" fontId="6" fillId="0" borderId="41" xfId="0" applyNumberFormat="1" applyFont="1" applyBorder="1" applyAlignment="1" applyProtection="1">
      <alignment horizontal="right" vertical="center" wrapText="1"/>
      <protection/>
    </xf>
    <xf numFmtId="164" fontId="6" fillId="0" borderId="3" xfId="0" applyNumberFormat="1" applyFont="1" applyBorder="1" applyAlignment="1" applyProtection="1">
      <alignment horizontal="right" vertical="center" wrapText="1"/>
      <protection/>
    </xf>
    <xf numFmtId="164" fontId="6" fillId="0" borderId="16" xfId="0" applyNumberFormat="1" applyFont="1" applyBorder="1" applyAlignment="1" applyProtection="1">
      <alignment horizontal="right" vertical="center" wrapText="1"/>
      <protection/>
    </xf>
    <xf numFmtId="164" fontId="13" fillId="0" borderId="29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72" xfId="0" applyNumberFormat="1" applyFont="1" applyBorder="1" applyAlignment="1">
      <alignment horizontal="center" vertical="center" wrapText="1"/>
    </xf>
    <xf numFmtId="164" fontId="6" fillId="0" borderId="8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13" fillId="0" borderId="6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0" fontId="5" fillId="0" borderId="0" xfId="17" applyFont="1" applyBorder="1" applyAlignment="1" applyProtection="1">
      <alignment horizontal="center"/>
      <protection/>
    </xf>
    <xf numFmtId="0" fontId="13" fillId="0" borderId="130" xfId="17" applyFont="1" applyBorder="1" applyAlignment="1" applyProtection="1">
      <alignment horizontal="center" vertical="center"/>
      <protection/>
    </xf>
    <xf numFmtId="0" fontId="13" fillId="0" borderId="31" xfId="17" applyFont="1" applyBorder="1" applyAlignment="1" applyProtection="1">
      <alignment horizontal="center" vertical="center"/>
      <protection/>
    </xf>
    <xf numFmtId="0" fontId="6" fillId="0" borderId="105" xfId="17" applyFont="1" applyBorder="1" applyAlignment="1" applyProtection="1">
      <alignment horizontal="center"/>
      <protection/>
    </xf>
    <xf numFmtId="0" fontId="6" fillId="0" borderId="131" xfId="17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164" fontId="6" fillId="0" borderId="61" xfId="0" applyNumberFormat="1" applyFont="1" applyBorder="1" applyAlignment="1" applyProtection="1">
      <alignment horizontal="right" vertical="center" wrapText="1"/>
      <protection locked="0"/>
    </xf>
    <xf numFmtId="164" fontId="6" fillId="0" borderId="62" xfId="0" applyNumberFormat="1" applyFont="1" applyBorder="1" applyAlignment="1" applyProtection="1">
      <alignment horizontal="right" vertical="center" wrapText="1"/>
      <protection locked="0"/>
    </xf>
    <xf numFmtId="164" fontId="6" fillId="0" borderId="82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64" fontId="6" fillId="0" borderId="100" xfId="0" applyNumberFormat="1" applyFont="1" applyBorder="1" applyAlignment="1">
      <alignment horizontal="center" vertical="center" wrapText="1"/>
    </xf>
    <xf numFmtId="164" fontId="6" fillId="0" borderId="6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SEGEDLET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workbookViewId="0" topLeftCell="J1">
      <selection activeCell="X11" sqref="X11"/>
    </sheetView>
  </sheetViews>
  <sheetFormatPr defaultColWidth="9.140625" defaultRowHeight="12.75"/>
  <cols>
    <col min="1" max="1" width="3.8515625" style="1" customWidth="1"/>
    <col min="2" max="2" width="5.57421875" style="1" customWidth="1"/>
    <col min="7" max="7" width="11.8515625" style="1" customWidth="1"/>
    <col min="8" max="8" width="11.421875" style="1" customWidth="1"/>
    <col min="9" max="9" width="11.00390625" style="1" customWidth="1"/>
    <col min="10" max="10" width="10.8515625" style="1" customWidth="1"/>
    <col min="11" max="11" width="11.00390625" style="1" customWidth="1"/>
    <col min="12" max="12" width="0.85546875" style="1" customWidth="1"/>
    <col min="13" max="13" width="2.421875" style="1" customWidth="1"/>
    <col min="14" max="14" width="5.28125" style="1" customWidth="1"/>
    <col min="18" max="18" width="10.00390625" style="1" customWidth="1"/>
    <col min="19" max="19" width="11.421875" style="1" customWidth="1"/>
    <col min="20" max="20" width="10.57421875" style="1" customWidth="1"/>
    <col min="21" max="21" width="10.8515625" style="1" customWidth="1"/>
    <col min="22" max="22" width="11.140625" style="1" customWidth="1"/>
  </cols>
  <sheetData>
    <row r="1" spans="1:22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824" t="s">
        <v>0</v>
      </c>
      <c r="V1" s="824"/>
    </row>
    <row r="2" spans="1:22" ht="15">
      <c r="A2" s="825" t="s">
        <v>1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</row>
    <row r="3" spans="1:20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  <c r="T3" s="3"/>
    </row>
    <row r="4" spans="1:22" ht="15.7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3"/>
      <c r="T4" s="3"/>
      <c r="V4" s="803" t="s">
        <v>2</v>
      </c>
    </row>
    <row r="5" spans="1:22" ht="15.75" customHeight="1" thickBot="1">
      <c r="A5" s="826" t="s">
        <v>569</v>
      </c>
      <c r="B5" s="827"/>
      <c r="C5" s="827"/>
      <c r="D5" s="827"/>
      <c r="E5" s="827"/>
      <c r="F5" s="827"/>
      <c r="G5" s="827"/>
      <c r="H5" s="646" t="s">
        <v>570</v>
      </c>
      <c r="I5" s="646" t="s">
        <v>571</v>
      </c>
      <c r="J5" s="646" t="s">
        <v>572</v>
      </c>
      <c r="K5" s="647" t="s">
        <v>573</v>
      </c>
      <c r="L5" s="649"/>
      <c r="M5" s="826" t="s">
        <v>574</v>
      </c>
      <c r="N5" s="827"/>
      <c r="O5" s="827"/>
      <c r="P5" s="827"/>
      <c r="Q5" s="827"/>
      <c r="R5" s="827"/>
      <c r="S5" s="646" t="s">
        <v>575</v>
      </c>
      <c r="T5" s="646" t="s">
        <v>576</v>
      </c>
      <c r="U5" s="646" t="s">
        <v>577</v>
      </c>
      <c r="V5" s="648" t="s">
        <v>578</v>
      </c>
    </row>
    <row r="6" spans="1:22" ht="15">
      <c r="A6" s="8" t="s">
        <v>3</v>
      </c>
      <c r="B6" s="9"/>
      <c r="C6" s="9"/>
      <c r="D6" s="9"/>
      <c r="E6" s="10"/>
      <c r="F6" s="10"/>
      <c r="G6" s="10"/>
      <c r="H6" s="11" t="s">
        <v>4</v>
      </c>
      <c r="I6" s="11" t="s">
        <v>5</v>
      </c>
      <c r="J6" s="11" t="s">
        <v>5</v>
      </c>
      <c r="K6" s="11" t="s">
        <v>6</v>
      </c>
      <c r="L6" s="12"/>
      <c r="M6" s="13" t="s">
        <v>7</v>
      </c>
      <c r="N6" s="13"/>
      <c r="O6" s="13"/>
      <c r="P6" s="13"/>
      <c r="Q6" s="13"/>
      <c r="R6" s="14"/>
      <c r="S6" s="15" t="s">
        <v>4</v>
      </c>
      <c r="T6" s="16" t="s">
        <v>5</v>
      </c>
      <c r="U6" s="17" t="s">
        <v>5</v>
      </c>
      <c r="V6" s="18" t="s">
        <v>6</v>
      </c>
    </row>
    <row r="7" spans="1:22" ht="15">
      <c r="A7" s="19"/>
      <c r="B7" s="5"/>
      <c r="C7" s="5"/>
      <c r="D7" s="5"/>
      <c r="E7" s="20"/>
      <c r="F7" s="20"/>
      <c r="G7" s="20"/>
      <c r="H7" s="21" t="s">
        <v>8</v>
      </c>
      <c r="I7" s="21" t="s">
        <v>9</v>
      </c>
      <c r="J7" s="21" t="s">
        <v>10</v>
      </c>
      <c r="K7" s="21" t="s">
        <v>9</v>
      </c>
      <c r="L7" s="22"/>
      <c r="M7" s="23"/>
      <c r="N7" s="24"/>
      <c r="O7" s="24"/>
      <c r="P7" s="24"/>
      <c r="Q7" s="24"/>
      <c r="R7" s="25"/>
      <c r="S7" s="26" t="s">
        <v>8</v>
      </c>
      <c r="T7" s="27" t="s">
        <v>9</v>
      </c>
      <c r="U7" s="28" t="s">
        <v>10</v>
      </c>
      <c r="V7" s="29" t="s">
        <v>9</v>
      </c>
    </row>
    <row r="8" spans="1:22" ht="15">
      <c r="A8" s="19"/>
      <c r="B8" s="5"/>
      <c r="C8" s="5"/>
      <c r="D8" s="5"/>
      <c r="E8" s="20"/>
      <c r="F8" s="20"/>
      <c r="G8" s="20"/>
      <c r="H8" s="21"/>
      <c r="I8" s="21" t="s">
        <v>93</v>
      </c>
      <c r="J8" s="21" t="s">
        <v>12</v>
      </c>
      <c r="K8" s="21" t="s">
        <v>93</v>
      </c>
      <c r="L8" s="22"/>
      <c r="M8" s="23"/>
      <c r="N8" s="24"/>
      <c r="O8" s="24"/>
      <c r="P8" s="24"/>
      <c r="Q8" s="24"/>
      <c r="R8" s="25"/>
      <c r="S8" s="26"/>
      <c r="T8" s="27" t="s">
        <v>93</v>
      </c>
      <c r="U8" s="28" t="s">
        <v>12</v>
      </c>
      <c r="V8" s="29" t="s">
        <v>93</v>
      </c>
    </row>
    <row r="9" spans="1:22" ht="14.25">
      <c r="A9" s="30" t="s">
        <v>16</v>
      </c>
      <c r="B9" s="31" t="s">
        <v>14</v>
      </c>
      <c r="C9" s="31"/>
      <c r="D9" s="31"/>
      <c r="E9" s="32"/>
      <c r="F9" s="32"/>
      <c r="G9" s="32"/>
      <c r="H9" s="33"/>
      <c r="I9" s="33"/>
      <c r="J9" s="33"/>
      <c r="K9" s="34"/>
      <c r="L9" s="35"/>
      <c r="M9" s="32" t="s">
        <v>16</v>
      </c>
      <c r="N9" s="32" t="s">
        <v>15</v>
      </c>
      <c r="O9" s="32"/>
      <c r="P9" s="32"/>
      <c r="Q9" s="32"/>
      <c r="R9" s="36"/>
      <c r="S9" s="33"/>
      <c r="T9" s="33"/>
      <c r="U9" s="33"/>
      <c r="V9" s="37"/>
    </row>
    <row r="10" spans="1:24" ht="14.25">
      <c r="A10" s="38"/>
      <c r="B10" s="136" t="s">
        <v>534</v>
      </c>
      <c r="C10" s="2" t="s">
        <v>17</v>
      </c>
      <c r="D10" s="2"/>
      <c r="E10" s="39"/>
      <c r="F10" s="39"/>
      <c r="G10" s="39"/>
      <c r="H10" s="40">
        <v>311183</v>
      </c>
      <c r="I10" s="41">
        <v>268955</v>
      </c>
      <c r="J10" s="40">
        <v>290777</v>
      </c>
      <c r="K10" s="41">
        <v>284478</v>
      </c>
      <c r="L10" s="40"/>
      <c r="M10" s="39"/>
      <c r="N10" s="120" t="s">
        <v>534</v>
      </c>
      <c r="O10" s="39" t="s">
        <v>18</v>
      </c>
      <c r="P10" s="39"/>
      <c r="Q10" s="39"/>
      <c r="R10" s="42"/>
      <c r="S10" s="40">
        <v>1303316</v>
      </c>
      <c r="T10" s="43">
        <v>1109382</v>
      </c>
      <c r="U10" s="40">
        <v>1372205</v>
      </c>
      <c r="V10" s="44">
        <v>1127533</v>
      </c>
      <c r="W10" s="1"/>
      <c r="X10" s="1"/>
    </row>
    <row r="11" spans="1:24" ht="14.25">
      <c r="A11" s="38"/>
      <c r="B11" s="136" t="s">
        <v>535</v>
      </c>
      <c r="C11" s="2" t="s">
        <v>20</v>
      </c>
      <c r="D11" s="2"/>
      <c r="E11" s="39"/>
      <c r="F11" s="39"/>
      <c r="G11" s="39"/>
      <c r="H11" s="40">
        <v>648190</v>
      </c>
      <c r="I11" s="41">
        <v>577313</v>
      </c>
      <c r="J11" s="40">
        <v>699235</v>
      </c>
      <c r="K11" s="41">
        <v>585189</v>
      </c>
      <c r="L11" s="40"/>
      <c r="M11" s="39"/>
      <c r="N11" s="120" t="s">
        <v>535</v>
      </c>
      <c r="O11" s="39" t="s">
        <v>21</v>
      </c>
      <c r="P11" s="39"/>
      <c r="Q11" s="39"/>
      <c r="R11" s="42"/>
      <c r="S11" s="40">
        <v>358523</v>
      </c>
      <c r="T11" s="43">
        <v>289215</v>
      </c>
      <c r="U11" s="40">
        <v>332786</v>
      </c>
      <c r="V11" s="44">
        <v>292028</v>
      </c>
      <c r="W11" s="1"/>
      <c r="X11" s="202"/>
    </row>
    <row r="12" spans="1:24" ht="14.25">
      <c r="A12" s="38" t="s">
        <v>19</v>
      </c>
      <c r="B12" s="136" t="s">
        <v>22</v>
      </c>
      <c r="C12" s="2"/>
      <c r="D12" s="2"/>
      <c r="E12" s="39"/>
      <c r="F12" s="39"/>
      <c r="G12" s="39"/>
      <c r="H12" s="40"/>
      <c r="I12" s="41"/>
      <c r="J12" s="40"/>
      <c r="K12" s="41"/>
      <c r="L12" s="40"/>
      <c r="M12" s="39"/>
      <c r="N12" s="120" t="s">
        <v>551</v>
      </c>
      <c r="O12" s="39" t="s">
        <v>24</v>
      </c>
      <c r="P12" s="39"/>
      <c r="Q12" s="39"/>
      <c r="R12" s="42"/>
      <c r="S12" s="40">
        <v>625535</v>
      </c>
      <c r="T12" s="43">
        <v>641589</v>
      </c>
      <c r="U12" s="40">
        <v>772643</v>
      </c>
      <c r="V12" s="44">
        <v>621876</v>
      </c>
      <c r="W12" s="1"/>
      <c r="X12" s="1"/>
    </row>
    <row r="13" spans="1:24" ht="14.25">
      <c r="A13" s="38"/>
      <c r="B13" s="136" t="s">
        <v>536</v>
      </c>
      <c r="C13" s="2" t="s">
        <v>25</v>
      </c>
      <c r="D13" s="2"/>
      <c r="E13" s="39"/>
      <c r="F13" s="39"/>
      <c r="G13" s="39"/>
      <c r="H13" s="40">
        <v>1421295</v>
      </c>
      <c r="I13" s="41">
        <v>973597</v>
      </c>
      <c r="J13" s="40">
        <v>1393142</v>
      </c>
      <c r="K13" s="41">
        <v>950598</v>
      </c>
      <c r="L13" s="40"/>
      <c r="M13" s="39"/>
      <c r="N13" s="120" t="s">
        <v>552</v>
      </c>
      <c r="O13" s="39" t="s">
        <v>27</v>
      </c>
      <c r="P13" s="39"/>
      <c r="Q13" s="39"/>
      <c r="R13" s="42"/>
      <c r="S13" s="40">
        <v>218263</v>
      </c>
      <c r="T13" s="43">
        <v>83360</v>
      </c>
      <c r="U13" s="40">
        <v>235636</v>
      </c>
      <c r="V13" s="44">
        <f>1438839-1344427</f>
        <v>94412</v>
      </c>
      <c r="W13" s="1"/>
      <c r="X13" s="1"/>
    </row>
    <row r="14" spans="1:24" ht="14.25">
      <c r="A14" s="38" t="s">
        <v>23</v>
      </c>
      <c r="B14" s="136" t="s">
        <v>28</v>
      </c>
      <c r="C14" s="2"/>
      <c r="D14" s="2"/>
      <c r="E14" s="39"/>
      <c r="F14" s="39"/>
      <c r="G14" s="39"/>
      <c r="H14" s="40"/>
      <c r="I14" s="41"/>
      <c r="J14" s="40"/>
      <c r="K14" s="41"/>
      <c r="L14" s="40"/>
      <c r="M14" s="39"/>
      <c r="N14" s="120" t="s">
        <v>553</v>
      </c>
      <c r="O14" s="39" t="s">
        <v>30</v>
      </c>
      <c r="P14" s="39"/>
      <c r="Q14" s="39"/>
      <c r="R14" s="42"/>
      <c r="S14" s="40">
        <v>24879</v>
      </c>
      <c r="T14" s="43">
        <v>4447</v>
      </c>
      <c r="U14" s="40">
        <v>32074</v>
      </c>
      <c r="V14" s="44">
        <v>22684</v>
      </c>
      <c r="W14" s="1"/>
      <c r="X14" s="1"/>
    </row>
    <row r="15" spans="1:24" ht="14.25">
      <c r="A15" s="38"/>
      <c r="B15" s="136" t="s">
        <v>537</v>
      </c>
      <c r="C15" s="2" t="s">
        <v>31</v>
      </c>
      <c r="D15" s="2"/>
      <c r="E15" s="39"/>
      <c r="F15" s="39"/>
      <c r="G15" s="39"/>
      <c r="H15" s="40">
        <f>139870+29030</f>
        <v>168900</v>
      </c>
      <c r="I15" s="41">
        <f>107061+27526</f>
        <v>134587</v>
      </c>
      <c r="J15" s="40">
        <f>199583+28404</f>
        <v>227987</v>
      </c>
      <c r="K15" s="41">
        <f>98060+27208</f>
        <v>125268</v>
      </c>
      <c r="L15" s="40"/>
      <c r="M15" s="39"/>
      <c r="N15" s="645" t="s">
        <v>554</v>
      </c>
      <c r="O15" s="45" t="s">
        <v>33</v>
      </c>
      <c r="P15" s="45"/>
      <c r="Q15" s="45"/>
      <c r="R15" s="45"/>
      <c r="S15" s="46"/>
      <c r="T15" s="46"/>
      <c r="U15" s="47">
        <v>87106</v>
      </c>
      <c r="V15" s="48">
        <v>65000</v>
      </c>
      <c r="W15" s="1"/>
      <c r="X15" s="1"/>
    </row>
    <row r="16" spans="1:24" ht="14.25">
      <c r="A16" s="38"/>
      <c r="B16" s="136" t="s">
        <v>538</v>
      </c>
      <c r="C16" s="2" t="s">
        <v>35</v>
      </c>
      <c r="D16" s="2"/>
      <c r="E16" s="39"/>
      <c r="F16" s="39"/>
      <c r="G16" s="39"/>
      <c r="H16" s="40">
        <v>29030</v>
      </c>
      <c r="I16" s="41">
        <v>27526</v>
      </c>
      <c r="J16" s="40">
        <v>28404</v>
      </c>
      <c r="K16" s="41">
        <v>27208</v>
      </c>
      <c r="L16" s="40"/>
      <c r="M16" s="39"/>
      <c r="N16" s="120" t="s">
        <v>555</v>
      </c>
      <c r="O16" s="39" t="s">
        <v>37</v>
      </c>
      <c r="P16" s="39"/>
      <c r="Q16" s="39"/>
      <c r="R16" s="42"/>
      <c r="S16" s="40"/>
      <c r="T16" s="43"/>
      <c r="U16" s="40">
        <v>2852</v>
      </c>
      <c r="V16" s="44"/>
      <c r="W16" s="1"/>
      <c r="X16" s="1"/>
    </row>
    <row r="17" spans="1:24" ht="14.25">
      <c r="A17" s="38"/>
      <c r="B17" s="136"/>
      <c r="C17" s="2" t="s">
        <v>38</v>
      </c>
      <c r="D17" s="2"/>
      <c r="E17" s="39"/>
      <c r="F17" s="39"/>
      <c r="G17" s="42"/>
      <c r="H17" s="40"/>
      <c r="I17" s="41"/>
      <c r="J17" s="40"/>
      <c r="K17" s="41"/>
      <c r="L17" s="40"/>
      <c r="M17" s="39"/>
      <c r="N17" s="120" t="s">
        <v>556</v>
      </c>
      <c r="O17" s="39" t="s">
        <v>40</v>
      </c>
      <c r="P17" s="39"/>
      <c r="Q17" s="39"/>
      <c r="R17" s="42"/>
      <c r="S17" s="40">
        <v>-28436</v>
      </c>
      <c r="T17" s="43"/>
      <c r="U17" s="40"/>
      <c r="V17" s="44"/>
      <c r="W17" s="1"/>
      <c r="X17" s="1"/>
    </row>
    <row r="18" spans="1:24" ht="14.25">
      <c r="A18" s="38" t="s">
        <v>26</v>
      </c>
      <c r="B18" s="136" t="s">
        <v>41</v>
      </c>
      <c r="C18" s="2"/>
      <c r="D18" s="2"/>
      <c r="E18" s="39"/>
      <c r="F18" s="39"/>
      <c r="G18" s="42"/>
      <c r="H18" s="40"/>
      <c r="I18" s="41"/>
      <c r="J18" s="40"/>
      <c r="K18" s="41"/>
      <c r="L18" s="40"/>
      <c r="M18" s="39"/>
      <c r="N18" s="120" t="s">
        <v>557</v>
      </c>
      <c r="O18" s="39" t="s">
        <v>43</v>
      </c>
      <c r="P18" s="39"/>
      <c r="Q18" s="39"/>
      <c r="R18" s="42"/>
      <c r="S18" s="40">
        <v>47469</v>
      </c>
      <c r="T18" s="43"/>
      <c r="U18" s="40">
        <v>1340</v>
      </c>
      <c r="V18" s="44"/>
      <c r="W18" s="1"/>
      <c r="X18" s="1"/>
    </row>
    <row r="19" spans="1:24" ht="14.25">
      <c r="A19" s="38"/>
      <c r="B19" s="136" t="s">
        <v>539</v>
      </c>
      <c r="C19" s="2" t="s">
        <v>44</v>
      </c>
      <c r="D19" s="2"/>
      <c r="E19" s="39"/>
      <c r="F19" s="39"/>
      <c r="G19" s="42"/>
      <c r="H19" s="40">
        <v>46896</v>
      </c>
      <c r="I19" s="41"/>
      <c r="J19" s="40">
        <v>38178</v>
      </c>
      <c r="K19" s="41"/>
      <c r="L19" s="40"/>
      <c r="M19" s="39"/>
      <c r="N19" s="120" t="s">
        <v>558</v>
      </c>
      <c r="O19" s="39" t="s">
        <v>46</v>
      </c>
      <c r="P19" s="39"/>
      <c r="Q19" s="39"/>
      <c r="R19" s="42"/>
      <c r="S19" s="40">
        <v>39604</v>
      </c>
      <c r="T19" s="43"/>
      <c r="U19" s="40"/>
      <c r="V19" s="44"/>
      <c r="W19" s="1"/>
      <c r="X19" s="1"/>
    </row>
    <row r="20" spans="1:24" ht="14.25">
      <c r="A20" s="38" t="s">
        <v>29</v>
      </c>
      <c r="B20" s="136" t="s">
        <v>47</v>
      </c>
      <c r="C20" s="2"/>
      <c r="D20" s="2"/>
      <c r="E20" s="39"/>
      <c r="F20" s="39"/>
      <c r="G20" s="42"/>
      <c r="H20" s="40"/>
      <c r="I20" s="41"/>
      <c r="J20" s="40"/>
      <c r="K20" s="41"/>
      <c r="L20" s="40"/>
      <c r="M20" s="39"/>
      <c r="N20" s="39"/>
      <c r="O20" s="39"/>
      <c r="P20" s="39"/>
      <c r="Q20" s="39"/>
      <c r="R20" s="42"/>
      <c r="S20" s="40"/>
      <c r="T20" s="43"/>
      <c r="U20" s="40"/>
      <c r="V20" s="44"/>
      <c r="W20" s="1"/>
      <c r="X20" s="1"/>
    </row>
    <row r="21" spans="1:24" ht="14.25">
      <c r="A21" s="38"/>
      <c r="B21" s="136" t="s">
        <v>540</v>
      </c>
      <c r="C21" s="2" t="s">
        <v>48</v>
      </c>
      <c r="D21" s="2"/>
      <c r="E21" s="39"/>
      <c r="F21" s="39"/>
      <c r="G21" s="42"/>
      <c r="H21" s="40">
        <v>939</v>
      </c>
      <c r="I21" s="41"/>
      <c r="J21" s="40"/>
      <c r="K21" s="41"/>
      <c r="L21" s="40"/>
      <c r="M21" s="39"/>
      <c r="N21" s="39"/>
      <c r="O21" s="39"/>
      <c r="P21" s="39"/>
      <c r="Q21" s="39"/>
      <c r="R21" s="42"/>
      <c r="S21" s="40"/>
      <c r="T21" s="43"/>
      <c r="U21" s="40"/>
      <c r="V21" s="44"/>
      <c r="W21" s="1"/>
      <c r="X21" s="1"/>
    </row>
    <row r="22" spans="1:24" ht="14.25">
      <c r="A22" s="38"/>
      <c r="B22" s="136" t="s">
        <v>541</v>
      </c>
      <c r="C22" s="2" t="s">
        <v>49</v>
      </c>
      <c r="D22" s="2"/>
      <c r="E22" s="39"/>
      <c r="F22" s="39"/>
      <c r="G22" s="42"/>
      <c r="H22" s="40">
        <v>8383</v>
      </c>
      <c r="I22" s="41"/>
      <c r="J22" s="40">
        <v>16794</v>
      </c>
      <c r="K22" s="41"/>
      <c r="L22" s="40"/>
      <c r="M22" s="39"/>
      <c r="N22" s="39"/>
      <c r="O22" s="39"/>
      <c r="P22" s="39"/>
      <c r="Q22" s="39"/>
      <c r="R22" s="42"/>
      <c r="S22" s="40"/>
      <c r="T22" s="43"/>
      <c r="U22" s="40"/>
      <c r="V22" s="44"/>
      <c r="W22" s="1"/>
      <c r="X22" s="1"/>
    </row>
    <row r="23" spans="1:24" ht="14.25">
      <c r="A23" s="38" t="s">
        <v>32</v>
      </c>
      <c r="B23" s="136" t="s">
        <v>50</v>
      </c>
      <c r="C23" s="2"/>
      <c r="D23" s="2"/>
      <c r="E23" s="39"/>
      <c r="F23" s="39"/>
      <c r="G23" s="42"/>
      <c r="H23" s="40"/>
      <c r="I23" s="41"/>
      <c r="J23" s="40"/>
      <c r="K23" s="41"/>
      <c r="L23" s="40"/>
      <c r="M23" s="39"/>
      <c r="N23" s="39"/>
      <c r="O23" s="39"/>
      <c r="P23" s="39"/>
      <c r="Q23" s="39"/>
      <c r="R23" s="42"/>
      <c r="S23" s="40"/>
      <c r="T23" s="43"/>
      <c r="U23" s="40"/>
      <c r="V23" s="44"/>
      <c r="W23" s="1"/>
      <c r="X23" s="1"/>
    </row>
    <row r="24" spans="1:24" ht="14.25">
      <c r="A24" s="38"/>
      <c r="B24" s="136" t="s">
        <v>51</v>
      </c>
      <c r="C24" s="2"/>
      <c r="D24" s="2"/>
      <c r="E24" s="39"/>
      <c r="F24" s="39"/>
      <c r="G24" s="42"/>
      <c r="H24" s="40"/>
      <c r="I24" s="41"/>
      <c r="J24" s="40"/>
      <c r="K24" s="41"/>
      <c r="L24" s="40"/>
      <c r="M24" s="39"/>
      <c r="N24" s="39"/>
      <c r="O24" s="39"/>
      <c r="P24" s="39"/>
      <c r="Q24" s="39"/>
      <c r="R24" s="42"/>
      <c r="S24" s="40"/>
      <c r="T24" s="43"/>
      <c r="U24" s="40"/>
      <c r="V24" s="44"/>
      <c r="W24" s="1"/>
      <c r="X24" s="1"/>
    </row>
    <row r="25" spans="1:24" ht="14.25">
      <c r="A25" s="38"/>
      <c r="B25" s="136" t="s">
        <v>542</v>
      </c>
      <c r="C25" s="2" t="s">
        <v>52</v>
      </c>
      <c r="D25" s="2"/>
      <c r="E25" s="39"/>
      <c r="F25" s="39"/>
      <c r="G25" s="42"/>
      <c r="H25" s="40">
        <v>26879</v>
      </c>
      <c r="I25" s="41"/>
      <c r="J25" s="40">
        <v>85580</v>
      </c>
      <c r="K25" s="41"/>
      <c r="L25" s="40"/>
      <c r="M25" s="39"/>
      <c r="N25" s="39"/>
      <c r="O25" s="39"/>
      <c r="P25" s="39"/>
      <c r="Q25" s="39"/>
      <c r="R25" s="39"/>
      <c r="S25" s="40"/>
      <c r="T25" s="43"/>
      <c r="U25" s="40"/>
      <c r="V25" s="44"/>
      <c r="W25" s="1"/>
      <c r="X25" s="1"/>
    </row>
    <row r="26" spans="1:24" ht="14.25">
      <c r="A26" s="38"/>
      <c r="B26" s="136" t="s">
        <v>543</v>
      </c>
      <c r="C26" s="2" t="s">
        <v>53</v>
      </c>
      <c r="D26" s="2"/>
      <c r="E26" s="39"/>
      <c r="F26" s="39"/>
      <c r="G26" s="42"/>
      <c r="H26" s="40">
        <v>39604</v>
      </c>
      <c r="I26" s="41"/>
      <c r="J26" s="40"/>
      <c r="K26" s="41"/>
      <c r="L26" s="40"/>
      <c r="M26" s="39"/>
      <c r="N26" s="39"/>
      <c r="O26" s="39"/>
      <c r="P26" s="39"/>
      <c r="Q26" s="39"/>
      <c r="R26" s="39"/>
      <c r="S26" s="49"/>
      <c r="T26" s="47"/>
      <c r="U26" s="40"/>
      <c r="V26" s="48"/>
      <c r="W26" s="1"/>
      <c r="X26" s="1"/>
    </row>
    <row r="27" spans="1:24" ht="14.25">
      <c r="A27" s="38"/>
      <c r="B27" s="136" t="s">
        <v>544</v>
      </c>
      <c r="C27" s="2" t="s">
        <v>54</v>
      </c>
      <c r="D27" s="2"/>
      <c r="E27" s="39"/>
      <c r="F27" s="39"/>
      <c r="G27" s="42"/>
      <c r="H27" s="40">
        <v>-58395</v>
      </c>
      <c r="I27" s="41"/>
      <c r="J27" s="40"/>
      <c r="K27" s="41"/>
      <c r="L27" s="40"/>
      <c r="M27" s="39"/>
      <c r="N27" s="39"/>
      <c r="O27" s="39"/>
      <c r="P27" s="39"/>
      <c r="Q27" s="39"/>
      <c r="R27" s="39"/>
      <c r="S27" s="40"/>
      <c r="T27" s="47"/>
      <c r="U27" s="40"/>
      <c r="V27" s="48"/>
      <c r="W27" s="1"/>
      <c r="X27" s="1"/>
    </row>
    <row r="28" spans="1:24" ht="14.25">
      <c r="A28" s="38" t="s">
        <v>36</v>
      </c>
      <c r="B28" s="136" t="s">
        <v>55</v>
      </c>
      <c r="C28" s="2"/>
      <c r="D28" s="2"/>
      <c r="E28" s="39"/>
      <c r="F28" s="39"/>
      <c r="G28" s="42"/>
      <c r="H28" s="40"/>
      <c r="I28" s="41"/>
      <c r="J28" s="40"/>
      <c r="K28" s="41"/>
      <c r="L28" s="40"/>
      <c r="M28" s="39"/>
      <c r="O28" s="1"/>
      <c r="P28" s="1"/>
      <c r="Q28" s="1"/>
      <c r="S28" s="50"/>
      <c r="T28" s="50"/>
      <c r="U28" s="50"/>
      <c r="V28" s="51"/>
      <c r="W28" s="1"/>
      <c r="X28" s="1"/>
    </row>
    <row r="29" spans="1:24" ht="14.25">
      <c r="A29" s="38"/>
      <c r="B29" s="136" t="s">
        <v>56</v>
      </c>
      <c r="C29" s="2"/>
      <c r="D29" s="2"/>
      <c r="E29" s="39"/>
      <c r="F29" s="39"/>
      <c r="G29" s="42"/>
      <c r="H29" s="40"/>
      <c r="I29" s="41"/>
      <c r="J29" s="40"/>
      <c r="K29" s="41"/>
      <c r="L29" s="40"/>
      <c r="M29" s="39"/>
      <c r="O29" s="1"/>
      <c r="P29" s="1"/>
      <c r="Q29" s="1"/>
      <c r="S29" s="50"/>
      <c r="T29" s="50"/>
      <c r="U29" s="50"/>
      <c r="V29" s="51"/>
      <c r="W29" s="1"/>
      <c r="X29" s="1"/>
    </row>
    <row r="30" spans="1:24" ht="14.25">
      <c r="A30" s="38"/>
      <c r="B30" s="136" t="s">
        <v>545</v>
      </c>
      <c r="C30" s="2" t="s">
        <v>57</v>
      </c>
      <c r="D30" s="2"/>
      <c r="E30" s="39"/>
      <c r="F30" s="39"/>
      <c r="G30" s="42"/>
      <c r="H30" s="40">
        <v>101937</v>
      </c>
      <c r="I30" s="41">
        <v>173541</v>
      </c>
      <c r="J30" s="40">
        <v>84949</v>
      </c>
      <c r="K30" s="41">
        <v>278000</v>
      </c>
      <c r="L30" s="40"/>
      <c r="M30" s="39"/>
      <c r="N30" s="39"/>
      <c r="O30" s="39"/>
      <c r="P30" s="39"/>
      <c r="Q30" s="39"/>
      <c r="R30" s="42"/>
      <c r="S30" s="40"/>
      <c r="T30" s="43"/>
      <c r="U30" s="40"/>
      <c r="V30" s="44"/>
      <c r="W30" s="1"/>
      <c r="X30" s="1"/>
    </row>
    <row r="31" spans="1:24" ht="15">
      <c r="A31" s="52" t="s">
        <v>39</v>
      </c>
      <c r="B31" s="644" t="s">
        <v>58</v>
      </c>
      <c r="C31" s="7"/>
      <c r="D31" s="7"/>
      <c r="E31" s="53"/>
      <c r="F31" s="53"/>
      <c r="G31" s="54"/>
      <c r="H31" s="55">
        <f>SUM(H19:H30,H10:H15)</f>
        <v>2715811</v>
      </c>
      <c r="I31" s="55">
        <f>SUM(I19:I30,I10:I15)</f>
        <v>2127993</v>
      </c>
      <c r="J31" s="55">
        <f>SUM(J19:J30,J10:J15)</f>
        <v>2836642</v>
      </c>
      <c r="K31" s="56">
        <f>SUM(K19:K30,K10:K15)</f>
        <v>2223533</v>
      </c>
      <c r="L31" s="40"/>
      <c r="M31" s="53" t="s">
        <v>16</v>
      </c>
      <c r="N31" s="53" t="s">
        <v>59</v>
      </c>
      <c r="O31" s="39"/>
      <c r="P31" s="39"/>
      <c r="Q31" s="39"/>
      <c r="R31" s="42"/>
      <c r="S31" s="55">
        <f>SUM(S10:S25)</f>
        <v>2589153</v>
      </c>
      <c r="T31" s="57">
        <f>SUM(T10:T25)</f>
        <v>2127993</v>
      </c>
      <c r="U31" s="55">
        <f>SUM(U10:U25)</f>
        <v>2836642</v>
      </c>
      <c r="V31" s="58">
        <f>SUM(V10:V30)</f>
        <v>2223533</v>
      </c>
      <c r="W31" s="1"/>
      <c r="X31" s="1"/>
    </row>
    <row r="32" spans="1:24" ht="14.25">
      <c r="A32" s="38"/>
      <c r="B32" s="136"/>
      <c r="C32" s="2"/>
      <c r="D32" s="2"/>
      <c r="E32" s="39"/>
      <c r="F32" s="39"/>
      <c r="G32" s="42"/>
      <c r="H32" s="40"/>
      <c r="I32" s="40"/>
      <c r="J32" s="40"/>
      <c r="K32" s="41"/>
      <c r="L32" s="40"/>
      <c r="M32" s="39"/>
      <c r="N32" s="39"/>
      <c r="O32" s="39"/>
      <c r="P32" s="39"/>
      <c r="Q32" s="39"/>
      <c r="R32" s="42"/>
      <c r="S32" s="40"/>
      <c r="T32" s="49"/>
      <c r="U32" s="40"/>
      <c r="V32" s="44"/>
      <c r="W32" s="1"/>
      <c r="X32" s="1"/>
    </row>
    <row r="33" spans="1:24" ht="14.25">
      <c r="A33" s="38" t="s">
        <v>42</v>
      </c>
      <c r="B33" s="136" t="s">
        <v>60</v>
      </c>
      <c r="C33" s="2"/>
      <c r="D33" s="2"/>
      <c r="E33" s="39"/>
      <c r="F33" s="39"/>
      <c r="G33" s="42"/>
      <c r="H33" s="40">
        <v>17032</v>
      </c>
      <c r="I33" s="40">
        <v>56903</v>
      </c>
      <c r="J33" s="40">
        <v>8833</v>
      </c>
      <c r="K33" s="41">
        <v>20960</v>
      </c>
      <c r="L33" s="40"/>
      <c r="M33" s="39" t="s">
        <v>19</v>
      </c>
      <c r="N33" s="39" t="s">
        <v>61</v>
      </c>
      <c r="O33" s="39"/>
      <c r="P33" s="39"/>
      <c r="Q33" s="39"/>
      <c r="R33" s="42"/>
      <c r="S33" s="40"/>
      <c r="T33" s="49"/>
      <c r="U33" s="40"/>
      <c r="V33" s="44"/>
      <c r="W33" s="1"/>
      <c r="X33" s="1"/>
    </row>
    <row r="34" spans="1:24" ht="14.25">
      <c r="A34" s="38" t="s">
        <v>45</v>
      </c>
      <c r="B34" s="136" t="s">
        <v>62</v>
      </c>
      <c r="C34" s="2"/>
      <c r="D34" s="2"/>
      <c r="E34" s="39"/>
      <c r="F34" s="39"/>
      <c r="G34" s="42"/>
      <c r="H34" s="40"/>
      <c r="I34" s="41"/>
      <c r="J34" s="40"/>
      <c r="K34" s="41"/>
      <c r="L34" s="40"/>
      <c r="M34" s="39"/>
      <c r="N34" s="120" t="s">
        <v>536</v>
      </c>
      <c r="O34" s="39" t="s">
        <v>63</v>
      </c>
      <c r="P34" s="39"/>
      <c r="Q34" s="39"/>
      <c r="R34" s="42"/>
      <c r="S34" s="40">
        <v>14552</v>
      </c>
      <c r="T34" s="43">
        <v>35132</v>
      </c>
      <c r="U34" s="40">
        <v>51666</v>
      </c>
      <c r="V34" s="44">
        <v>9437</v>
      </c>
      <c r="W34" s="1"/>
      <c r="X34" s="1"/>
    </row>
    <row r="35" spans="1:24" ht="14.25">
      <c r="A35" s="38"/>
      <c r="B35" s="136" t="s">
        <v>546</v>
      </c>
      <c r="C35" s="2" t="s">
        <v>64</v>
      </c>
      <c r="D35" s="2"/>
      <c r="E35" s="39"/>
      <c r="F35" s="39"/>
      <c r="G35" s="42"/>
      <c r="H35" s="40">
        <v>58453</v>
      </c>
      <c r="I35" s="41">
        <v>160752</v>
      </c>
      <c r="J35" s="40">
        <v>142176</v>
      </c>
      <c r="K35" s="41">
        <v>77060</v>
      </c>
      <c r="L35" s="40"/>
      <c r="M35" s="39"/>
      <c r="N35" s="120" t="s">
        <v>559</v>
      </c>
      <c r="O35" s="39" t="s">
        <v>65</v>
      </c>
      <c r="P35" s="39"/>
      <c r="Q35" s="39"/>
      <c r="R35" s="42"/>
      <c r="S35" s="40">
        <v>336951</v>
      </c>
      <c r="T35" s="43">
        <v>105406</v>
      </c>
      <c r="U35" s="40">
        <v>158148</v>
      </c>
      <c r="V35" s="44">
        <v>115325</v>
      </c>
      <c r="W35" s="1"/>
      <c r="X35" s="1"/>
    </row>
    <row r="36" spans="1:24" ht="14.25">
      <c r="A36" s="38" t="s">
        <v>80</v>
      </c>
      <c r="B36" s="136" t="s">
        <v>41</v>
      </c>
      <c r="C36" s="2"/>
      <c r="D36" s="2"/>
      <c r="E36" s="39"/>
      <c r="F36" s="39"/>
      <c r="G36" s="42"/>
      <c r="H36" s="40"/>
      <c r="I36" s="41"/>
      <c r="J36" s="40"/>
      <c r="K36" s="41"/>
      <c r="L36" s="40"/>
      <c r="M36" s="39"/>
      <c r="N36" s="120" t="s">
        <v>560</v>
      </c>
      <c r="O36" s="39" t="s">
        <v>66</v>
      </c>
      <c r="P36" s="39"/>
      <c r="Q36" s="39"/>
      <c r="R36" s="42"/>
      <c r="S36" s="40">
        <v>93891</v>
      </c>
      <c r="T36" s="43">
        <v>87662</v>
      </c>
      <c r="U36" s="40">
        <v>36494</v>
      </c>
      <c r="V36" s="44">
        <v>19620</v>
      </c>
      <c r="W36" s="1"/>
      <c r="X36" s="1"/>
    </row>
    <row r="37" spans="1:24" ht="14.25">
      <c r="A37" s="38"/>
      <c r="B37" s="136" t="s">
        <v>547</v>
      </c>
      <c r="C37" s="2" t="s">
        <v>67</v>
      </c>
      <c r="D37" s="2"/>
      <c r="E37" s="39"/>
      <c r="F37" s="39"/>
      <c r="G37" s="42"/>
      <c r="H37" s="40"/>
      <c r="I37" s="41"/>
      <c r="J37" s="40"/>
      <c r="K37" s="41"/>
      <c r="L37" s="40"/>
      <c r="M37" s="39"/>
      <c r="N37" s="120" t="s">
        <v>561</v>
      </c>
      <c r="O37" s="39" t="s">
        <v>68</v>
      </c>
      <c r="P37" s="39"/>
      <c r="Q37" s="39"/>
      <c r="R37" s="42"/>
      <c r="S37" s="40">
        <v>7934</v>
      </c>
      <c r="T37" s="43">
        <v>7934</v>
      </c>
      <c r="U37" s="40">
        <v>7934</v>
      </c>
      <c r="V37" s="44">
        <v>31134</v>
      </c>
      <c r="W37" s="1"/>
      <c r="X37" s="1"/>
    </row>
    <row r="38" spans="1:24" ht="14.25">
      <c r="A38" s="38" t="s">
        <v>130</v>
      </c>
      <c r="B38" s="136" t="s">
        <v>22</v>
      </c>
      <c r="C38" s="2"/>
      <c r="D38" s="2"/>
      <c r="E38" s="39"/>
      <c r="F38" s="39"/>
      <c r="G38" s="42"/>
      <c r="H38" s="40"/>
      <c r="I38" s="41"/>
      <c r="J38" s="40"/>
      <c r="K38" s="41"/>
      <c r="L38" s="40"/>
      <c r="M38" s="39"/>
      <c r="N38" s="120" t="s">
        <v>562</v>
      </c>
      <c r="O38" s="39" t="s">
        <v>69</v>
      </c>
      <c r="P38" s="39"/>
      <c r="Q38" s="39"/>
      <c r="R38" s="42"/>
      <c r="S38" s="40">
        <v>5729</v>
      </c>
      <c r="T38" s="43">
        <v>6000</v>
      </c>
      <c r="U38" s="40">
        <v>27610</v>
      </c>
      <c r="V38" s="44">
        <v>29200</v>
      </c>
      <c r="W38" s="1"/>
      <c r="X38" s="1"/>
    </row>
    <row r="39" spans="1:24" ht="14.25">
      <c r="A39" s="38"/>
      <c r="B39" s="136" t="s">
        <v>549</v>
      </c>
      <c r="C39" s="2" t="s">
        <v>70</v>
      </c>
      <c r="D39" s="2"/>
      <c r="E39" s="39"/>
      <c r="F39" s="39"/>
      <c r="G39" s="42"/>
      <c r="H39" s="40">
        <v>41495</v>
      </c>
      <c r="I39" s="41">
        <v>20531</v>
      </c>
      <c r="J39" s="40">
        <v>79545</v>
      </c>
      <c r="K39" s="41">
        <v>20335</v>
      </c>
      <c r="L39" s="40"/>
      <c r="M39" s="39"/>
      <c r="N39" s="120" t="s">
        <v>563</v>
      </c>
      <c r="O39" s="59" t="s">
        <v>71</v>
      </c>
      <c r="P39" s="39"/>
      <c r="Q39" s="39"/>
      <c r="R39" s="42"/>
      <c r="S39" s="41"/>
      <c r="T39" s="43"/>
      <c r="U39" s="41"/>
      <c r="V39" s="44"/>
      <c r="W39" s="1"/>
      <c r="X39" s="1"/>
    </row>
    <row r="40" spans="1:24" ht="14.25">
      <c r="A40" s="38" t="s">
        <v>132</v>
      </c>
      <c r="B40" s="136" t="s">
        <v>72</v>
      </c>
      <c r="C40" s="2"/>
      <c r="D40" s="2"/>
      <c r="E40" s="39"/>
      <c r="F40" s="39"/>
      <c r="G40" s="42"/>
      <c r="H40" s="40">
        <v>4989</v>
      </c>
      <c r="I40" s="41">
        <v>4600</v>
      </c>
      <c r="J40" s="40">
        <v>4742</v>
      </c>
      <c r="K40" s="41">
        <v>4600</v>
      </c>
      <c r="L40" s="40"/>
      <c r="M40" s="39"/>
      <c r="N40" s="120" t="s">
        <v>564</v>
      </c>
      <c r="O40" s="59" t="s">
        <v>73</v>
      </c>
      <c r="P40" s="39"/>
      <c r="Q40" s="39"/>
      <c r="R40" s="39"/>
      <c r="S40" s="41"/>
      <c r="T40" s="47">
        <v>82579</v>
      </c>
      <c r="U40" s="41"/>
      <c r="V40" s="48"/>
      <c r="W40" s="1"/>
      <c r="X40" s="1"/>
    </row>
    <row r="41" spans="1:24" ht="14.25">
      <c r="A41" s="38" t="s">
        <v>208</v>
      </c>
      <c r="B41" s="136" t="s">
        <v>74</v>
      </c>
      <c r="C41" s="2"/>
      <c r="D41" s="2"/>
      <c r="E41" s="39"/>
      <c r="F41" s="39"/>
      <c r="G41" s="42"/>
      <c r="H41" s="40">
        <v>29041</v>
      </c>
      <c r="I41" s="41"/>
      <c r="J41" s="40"/>
      <c r="K41" s="41"/>
      <c r="L41" s="40"/>
      <c r="M41" s="39"/>
      <c r="N41" s="120" t="s">
        <v>565</v>
      </c>
      <c r="O41" s="59" t="s">
        <v>75</v>
      </c>
      <c r="P41" s="39"/>
      <c r="Q41" s="39"/>
      <c r="R41" s="39"/>
      <c r="S41" s="40">
        <v>2168</v>
      </c>
      <c r="T41" s="47"/>
      <c r="U41" s="40"/>
      <c r="V41" s="48"/>
      <c r="W41" s="1"/>
      <c r="X41" s="1"/>
    </row>
    <row r="42" spans="1:24" ht="14.25">
      <c r="A42" s="38" t="s">
        <v>211</v>
      </c>
      <c r="B42" s="136" t="s">
        <v>50</v>
      </c>
      <c r="C42" s="2"/>
      <c r="D42" s="2"/>
      <c r="E42" s="39"/>
      <c r="F42" s="39"/>
      <c r="G42" s="42"/>
      <c r="H42" s="40"/>
      <c r="I42" s="41"/>
      <c r="J42" s="40"/>
      <c r="K42" s="41"/>
      <c r="L42" s="40"/>
      <c r="M42" s="39"/>
      <c r="N42" s="120" t="s">
        <v>566</v>
      </c>
      <c r="O42" s="59" t="s">
        <v>76</v>
      </c>
      <c r="P42" s="39"/>
      <c r="Q42" s="39"/>
      <c r="R42" s="39"/>
      <c r="S42" s="40">
        <v>25074</v>
      </c>
      <c r="T42" s="47"/>
      <c r="U42" s="40"/>
      <c r="V42" s="48"/>
      <c r="W42" s="1"/>
      <c r="X42" s="1"/>
    </row>
    <row r="43" spans="1:24" ht="14.25">
      <c r="A43" s="38"/>
      <c r="B43" s="136" t="s">
        <v>51</v>
      </c>
      <c r="C43" s="2"/>
      <c r="D43" s="2"/>
      <c r="E43" s="39"/>
      <c r="F43" s="39"/>
      <c r="G43" s="42"/>
      <c r="H43" s="40"/>
      <c r="I43" s="41"/>
      <c r="J43" s="40"/>
      <c r="K43" s="41"/>
      <c r="L43" s="40"/>
      <c r="M43" s="39"/>
      <c r="N43" s="120"/>
      <c r="O43" s="59" t="s">
        <v>77</v>
      </c>
      <c r="P43" s="39"/>
      <c r="Q43" s="39"/>
      <c r="R43" s="39"/>
      <c r="S43" s="40"/>
      <c r="T43" s="47"/>
      <c r="U43" s="40"/>
      <c r="V43" s="48"/>
      <c r="W43" s="1"/>
      <c r="X43" s="1"/>
    </row>
    <row r="44" spans="1:24" ht="14.25">
      <c r="A44" s="38"/>
      <c r="B44" s="136" t="s">
        <v>548</v>
      </c>
      <c r="C44" s="2" t="s">
        <v>52</v>
      </c>
      <c r="D44" s="2"/>
      <c r="E44" s="39"/>
      <c r="F44" s="39"/>
      <c r="G44" s="42"/>
      <c r="H44" s="40">
        <v>124382</v>
      </c>
      <c r="I44" s="41"/>
      <c r="J44" s="40">
        <v>136466</v>
      </c>
      <c r="K44" s="41"/>
      <c r="L44" s="40"/>
      <c r="M44" s="39"/>
      <c r="N44" s="120" t="s">
        <v>567</v>
      </c>
      <c r="O44" s="59" t="s">
        <v>78</v>
      </c>
      <c r="P44" s="39"/>
      <c r="Q44" s="39"/>
      <c r="R44" s="39"/>
      <c r="S44" s="40">
        <v>7000</v>
      </c>
      <c r="T44" s="47"/>
      <c r="U44" s="40"/>
      <c r="V44" s="48"/>
      <c r="W44" s="1"/>
      <c r="X44" s="1"/>
    </row>
    <row r="45" spans="1:24" ht="14.25">
      <c r="A45" s="38"/>
      <c r="B45" s="136" t="s">
        <v>550</v>
      </c>
      <c r="C45" s="2" t="s">
        <v>79</v>
      </c>
      <c r="D45" s="2"/>
      <c r="E45" s="39"/>
      <c r="F45" s="39"/>
      <c r="G45" s="42"/>
      <c r="H45" s="40"/>
      <c r="I45" s="41"/>
      <c r="J45" s="40">
        <v>61749</v>
      </c>
      <c r="K45" s="41"/>
      <c r="L45" s="40"/>
      <c r="M45" s="39"/>
      <c r="N45" s="120" t="s">
        <v>568</v>
      </c>
      <c r="O45" s="59" t="s">
        <v>81</v>
      </c>
      <c r="P45" s="39"/>
      <c r="Q45" s="39"/>
      <c r="R45" s="39"/>
      <c r="S45" s="40"/>
      <c r="T45" s="47"/>
      <c r="U45" s="40">
        <v>296465</v>
      </c>
      <c r="V45" s="48"/>
      <c r="W45" s="1"/>
      <c r="X45" s="1"/>
    </row>
    <row r="46" spans="1:24" ht="14.25">
      <c r="A46" s="38" t="s">
        <v>136</v>
      </c>
      <c r="B46" s="136" t="s">
        <v>55</v>
      </c>
      <c r="C46" s="2"/>
      <c r="D46" s="2"/>
      <c r="E46" s="39"/>
      <c r="F46" s="39"/>
      <c r="G46" s="42"/>
      <c r="H46" s="40"/>
      <c r="I46" s="41"/>
      <c r="J46" s="40"/>
      <c r="K46" s="41"/>
      <c r="L46" s="40"/>
      <c r="M46" s="39"/>
      <c r="N46" s="39"/>
      <c r="O46" s="59"/>
      <c r="P46" s="39"/>
      <c r="Q46" s="39"/>
      <c r="R46" s="39"/>
      <c r="S46" s="40"/>
      <c r="T46" s="47"/>
      <c r="U46" s="40"/>
      <c r="V46" s="48"/>
      <c r="W46" s="1"/>
      <c r="X46" s="1"/>
    </row>
    <row r="47" spans="1:24" ht="14.25">
      <c r="A47" s="38"/>
      <c r="B47" s="136" t="s">
        <v>56</v>
      </c>
      <c r="C47" s="2"/>
      <c r="D47" s="2"/>
      <c r="E47" s="39"/>
      <c r="F47" s="39"/>
      <c r="G47" s="42"/>
      <c r="H47" s="40"/>
      <c r="I47" s="41"/>
      <c r="J47" s="40"/>
      <c r="K47" s="41"/>
      <c r="L47" s="40"/>
      <c r="M47" s="39"/>
      <c r="N47" s="39"/>
      <c r="O47" s="59"/>
      <c r="P47" s="39"/>
      <c r="Q47" s="39"/>
      <c r="R47" s="39"/>
      <c r="S47" s="40"/>
      <c r="T47" s="47"/>
      <c r="U47" s="40"/>
      <c r="V47" s="48"/>
      <c r="W47" s="1"/>
      <c r="X47" s="1"/>
    </row>
    <row r="48" spans="1:24" ht="14.25">
      <c r="A48" s="38"/>
      <c r="B48" s="136" t="s">
        <v>548</v>
      </c>
      <c r="C48" s="2" t="s">
        <v>82</v>
      </c>
      <c r="D48" s="2"/>
      <c r="E48" s="39"/>
      <c r="F48" s="39"/>
      <c r="G48" s="42"/>
      <c r="H48" s="40"/>
      <c r="I48" s="41">
        <v>81927</v>
      </c>
      <c r="J48" s="40">
        <v>144806</v>
      </c>
      <c r="K48" s="41">
        <v>81761</v>
      </c>
      <c r="L48" s="40"/>
      <c r="M48" s="39"/>
      <c r="O48" s="1"/>
      <c r="P48" s="1"/>
      <c r="Q48" s="1"/>
      <c r="S48" s="50"/>
      <c r="T48" s="50"/>
      <c r="U48" s="50"/>
      <c r="V48" s="51"/>
      <c r="W48" s="1"/>
      <c r="X48" s="1"/>
    </row>
    <row r="49" spans="1:24" ht="14.25">
      <c r="A49" s="38" t="s">
        <v>214</v>
      </c>
      <c r="B49" s="136" t="s">
        <v>83</v>
      </c>
      <c r="C49" s="2"/>
      <c r="D49" s="2"/>
      <c r="E49" s="39"/>
      <c r="F49" s="39"/>
      <c r="G49" s="42"/>
      <c r="H49" s="40">
        <v>399825</v>
      </c>
      <c r="I49" s="41"/>
      <c r="J49" s="40"/>
      <c r="K49" s="41"/>
      <c r="L49" s="40"/>
      <c r="O49" s="1"/>
      <c r="P49" s="1"/>
      <c r="Q49" s="1"/>
      <c r="S49" s="50"/>
      <c r="T49" s="50"/>
      <c r="U49" s="50"/>
      <c r="V49" s="51"/>
      <c r="W49" s="1"/>
      <c r="X49" s="1"/>
    </row>
    <row r="50" spans="1:24" ht="15">
      <c r="A50" s="52" t="s">
        <v>216</v>
      </c>
      <c r="B50" s="644" t="s">
        <v>84</v>
      </c>
      <c r="C50" s="7"/>
      <c r="D50" s="7"/>
      <c r="E50" s="53"/>
      <c r="F50" s="53"/>
      <c r="G50" s="54"/>
      <c r="H50" s="55">
        <f>SUM(H33:H49)</f>
        <v>675217</v>
      </c>
      <c r="I50" s="55">
        <f>SUM(I33:I49)</f>
        <v>324713</v>
      </c>
      <c r="J50" s="55">
        <f>SUM(J33:J49)</f>
        <v>578317</v>
      </c>
      <c r="K50" s="56">
        <f>SUM(K33:K49)</f>
        <v>204716</v>
      </c>
      <c r="L50" s="40"/>
      <c r="M50" s="53" t="s">
        <v>19</v>
      </c>
      <c r="N50" s="53" t="s">
        <v>85</v>
      </c>
      <c r="O50" s="53"/>
      <c r="P50" s="53"/>
      <c r="Q50" s="53"/>
      <c r="R50" s="53"/>
      <c r="S50" s="55">
        <f>SUM(S34:S44)</f>
        <v>493299</v>
      </c>
      <c r="T50" s="55">
        <f>SUM(T34:T44)</f>
        <v>324713</v>
      </c>
      <c r="U50" s="55">
        <f>SUM(U34:U45)</f>
        <v>578317</v>
      </c>
      <c r="V50" s="60">
        <f>SUM(V34:V47)</f>
        <v>204716</v>
      </c>
      <c r="W50" s="1"/>
      <c r="X50" s="1"/>
    </row>
    <row r="51" spans="1:24" ht="14.25">
      <c r="A51" s="38"/>
      <c r="B51" s="2"/>
      <c r="C51" s="2"/>
      <c r="D51" s="2"/>
      <c r="E51" s="39"/>
      <c r="F51" s="39"/>
      <c r="G51" s="42"/>
      <c r="H51" s="40"/>
      <c r="I51" s="40"/>
      <c r="J51" s="40"/>
      <c r="K51" s="41"/>
      <c r="L51" s="40"/>
      <c r="M51" s="39" t="s">
        <v>23</v>
      </c>
      <c r="N51" s="39" t="s">
        <v>86</v>
      </c>
      <c r="O51" s="39"/>
      <c r="P51" s="39"/>
      <c r="Q51" s="39"/>
      <c r="R51" s="39"/>
      <c r="S51" s="40">
        <v>308576</v>
      </c>
      <c r="T51" s="40"/>
      <c r="U51" s="40"/>
      <c r="V51" s="48"/>
      <c r="W51" s="1"/>
      <c r="X51" s="1"/>
    </row>
    <row r="52" spans="1:24" ht="15">
      <c r="A52" s="61" t="s">
        <v>624</v>
      </c>
      <c r="B52" s="62"/>
      <c r="C52" s="62"/>
      <c r="D52" s="62"/>
      <c r="E52" s="63"/>
      <c r="F52" s="63"/>
      <c r="G52" s="64"/>
      <c r="H52" s="65">
        <f>SUM(H31,H50)</f>
        <v>3391028</v>
      </c>
      <c r="I52" s="65">
        <f>SUM(I31,I50)</f>
        <v>2452706</v>
      </c>
      <c r="J52" s="65">
        <f>SUM(J31,J50)</f>
        <v>3414959</v>
      </c>
      <c r="K52" s="66">
        <f>SUM(K31,K50)</f>
        <v>2428249</v>
      </c>
      <c r="L52" s="67"/>
      <c r="M52" s="68" t="s">
        <v>625</v>
      </c>
      <c r="N52" s="63"/>
      <c r="O52" s="63"/>
      <c r="P52" s="63"/>
      <c r="Q52" s="63"/>
      <c r="R52" s="63"/>
      <c r="S52" s="69">
        <f>SUM(S31,S50,S51)</f>
        <v>3391028</v>
      </c>
      <c r="T52" s="70">
        <f>SUM(T31,T50,T51)</f>
        <v>2452706</v>
      </c>
      <c r="U52" s="70">
        <f>SUM(U31,U50,U51)</f>
        <v>3414959</v>
      </c>
      <c r="V52" s="71">
        <f>SUM(V50,V31,V51)</f>
        <v>2428249</v>
      </c>
      <c r="W52" s="1"/>
      <c r="X52" s="1"/>
    </row>
    <row r="53" spans="15:24" ht="12.75">
      <c r="O53" s="1"/>
      <c r="P53" s="1"/>
      <c r="Q53" s="1"/>
      <c r="W53" s="1"/>
      <c r="X53" s="1"/>
    </row>
    <row r="54" spans="15:24" ht="12.75">
      <c r="O54" s="1"/>
      <c r="P54" s="1"/>
      <c r="Q54" s="1"/>
      <c r="W54" s="1"/>
      <c r="X54" s="1"/>
    </row>
    <row r="55" spans="15:24" ht="12.75">
      <c r="O55" s="1"/>
      <c r="P55" s="1"/>
      <c r="Q55" s="1"/>
      <c r="W55" s="1"/>
      <c r="X55" s="1"/>
    </row>
    <row r="56" spans="15:24" ht="12.75">
      <c r="O56" s="1"/>
      <c r="P56" s="1"/>
      <c r="Q56" s="1"/>
      <c r="W56" s="1"/>
      <c r="X56" s="1"/>
    </row>
    <row r="57" spans="15:24" ht="12.75">
      <c r="O57" s="1"/>
      <c r="P57" s="1"/>
      <c r="Q57" s="1"/>
      <c r="W57" s="1"/>
      <c r="X57" s="1"/>
    </row>
    <row r="58" spans="15:24" ht="12.75">
      <c r="O58" s="1"/>
      <c r="P58" s="1"/>
      <c r="Q58" s="1"/>
      <c r="W58" s="1"/>
      <c r="X58" s="1"/>
    </row>
    <row r="59" spans="15:24" ht="12.75">
      <c r="O59" s="1"/>
      <c r="P59" s="1"/>
      <c r="Q59" s="1"/>
      <c r="W59" s="1"/>
      <c r="X59" s="1"/>
    </row>
    <row r="60" spans="15:24" ht="12.75">
      <c r="O60" s="1"/>
      <c r="P60" s="1"/>
      <c r="Q60" s="1"/>
      <c r="W60" s="1"/>
      <c r="X60" s="1"/>
    </row>
    <row r="61" spans="15:24" ht="12.75">
      <c r="O61" s="1"/>
      <c r="P61" s="1"/>
      <c r="Q61" s="1"/>
      <c r="W61" s="1"/>
      <c r="X61" s="1"/>
    </row>
    <row r="62" spans="15:24" ht="12.75">
      <c r="O62" s="1"/>
      <c r="P62" s="1"/>
      <c r="Q62" s="1"/>
      <c r="W62" s="1"/>
      <c r="X62" s="1"/>
    </row>
    <row r="63" spans="15:24" ht="12.75">
      <c r="O63" s="1"/>
      <c r="P63" s="1"/>
      <c r="Q63" s="1"/>
      <c r="W63" s="1"/>
      <c r="X63" s="1"/>
    </row>
    <row r="64" spans="15:24" ht="12.75">
      <c r="O64" s="1"/>
      <c r="P64" s="1"/>
      <c r="Q64" s="1"/>
      <c r="W64" s="1"/>
      <c r="X64" s="1"/>
    </row>
    <row r="65" spans="15:24" ht="12.75">
      <c r="O65" s="1"/>
      <c r="P65" s="1"/>
      <c r="Q65" s="1"/>
      <c r="W65" s="1"/>
      <c r="X65" s="1"/>
    </row>
    <row r="66" spans="15:24" ht="12.75">
      <c r="O66" s="1"/>
      <c r="P66" s="1"/>
      <c r="Q66" s="1"/>
      <c r="W66" s="1"/>
      <c r="X66" s="1"/>
    </row>
    <row r="67" spans="15:24" ht="12.75">
      <c r="O67" s="1"/>
      <c r="P67" s="1"/>
      <c r="Q67" s="1"/>
      <c r="W67" s="1"/>
      <c r="X67" s="1"/>
    </row>
    <row r="68" spans="15:24" ht="12.75">
      <c r="O68" s="1"/>
      <c r="P68" s="1"/>
      <c r="Q68" s="1"/>
      <c r="W68" s="1"/>
      <c r="X68" s="1"/>
    </row>
    <row r="69" spans="15:24" ht="12.75">
      <c r="O69" s="1"/>
      <c r="P69" s="1"/>
      <c r="Q69" s="1"/>
      <c r="W69" s="1"/>
      <c r="X69" s="1"/>
    </row>
    <row r="70" spans="15:24" ht="12.75">
      <c r="O70" s="1"/>
      <c r="P70" s="1"/>
      <c r="Q70" s="1"/>
      <c r="W70" s="1"/>
      <c r="X70" s="1"/>
    </row>
    <row r="71" spans="15:24" ht="12.75">
      <c r="O71" s="1"/>
      <c r="P71" s="1"/>
      <c r="Q71" s="1"/>
      <c r="W71" s="1"/>
      <c r="X71" s="1"/>
    </row>
    <row r="72" spans="15:24" ht="12.75">
      <c r="O72" s="1"/>
      <c r="P72" s="1"/>
      <c r="Q72" s="1"/>
      <c r="W72" s="1"/>
      <c r="X72" s="1"/>
    </row>
    <row r="73" spans="15:24" ht="12.75">
      <c r="O73" s="1"/>
      <c r="P73" s="1"/>
      <c r="Q73" s="1"/>
      <c r="W73" s="1"/>
      <c r="X73" s="1"/>
    </row>
    <row r="74" spans="15:24" ht="12.75">
      <c r="O74" s="1"/>
      <c r="P74" s="1"/>
      <c r="Q74" s="1"/>
      <c r="W74" s="1"/>
      <c r="X74" s="1"/>
    </row>
    <row r="75" spans="15:24" ht="12.75">
      <c r="O75" s="1"/>
      <c r="P75" s="1"/>
      <c r="Q75" s="1"/>
      <c r="W75" s="1"/>
      <c r="X75" s="1"/>
    </row>
    <row r="76" spans="15:24" ht="12.75">
      <c r="O76" s="1"/>
      <c r="P76" s="1"/>
      <c r="Q76" s="1"/>
      <c r="W76" s="1"/>
      <c r="X76" s="1"/>
    </row>
    <row r="77" spans="15:24" ht="12.75">
      <c r="O77" s="1"/>
      <c r="P77" s="1"/>
      <c r="Q77" s="1"/>
      <c r="W77" s="1"/>
      <c r="X77" s="1"/>
    </row>
    <row r="78" spans="15:24" ht="12.75">
      <c r="O78" s="1"/>
      <c r="P78" s="1"/>
      <c r="Q78" s="1"/>
      <c r="W78" s="1"/>
      <c r="X78" s="1"/>
    </row>
    <row r="79" spans="15:24" ht="12.75">
      <c r="O79" s="1"/>
      <c r="P79" s="1"/>
      <c r="Q79" s="1"/>
      <c r="W79" s="1"/>
      <c r="X79" s="1"/>
    </row>
    <row r="80" spans="15:24" ht="12.75">
      <c r="O80" s="1"/>
      <c r="P80" s="1"/>
      <c r="Q80" s="1"/>
      <c r="W80" s="1"/>
      <c r="X80" s="1"/>
    </row>
    <row r="81" spans="15:24" ht="12.75">
      <c r="O81" s="1"/>
      <c r="P81" s="1"/>
      <c r="Q81" s="1"/>
      <c r="W81" s="1"/>
      <c r="X81" s="1"/>
    </row>
    <row r="82" spans="15:24" ht="12.75">
      <c r="O82" s="1"/>
      <c r="P82" s="1"/>
      <c r="Q82" s="1"/>
      <c r="W82" s="1"/>
      <c r="X82" s="1"/>
    </row>
    <row r="83" spans="15:24" ht="12.75">
      <c r="O83" s="1"/>
      <c r="P83" s="1"/>
      <c r="Q83" s="1"/>
      <c r="W83" s="1"/>
      <c r="X83" s="1"/>
    </row>
    <row r="84" spans="15:24" ht="12.75">
      <c r="O84" s="1"/>
      <c r="P84" s="1"/>
      <c r="Q84" s="1"/>
      <c r="W84" s="1"/>
      <c r="X84" s="1"/>
    </row>
    <row r="85" spans="15:24" ht="12.75">
      <c r="O85" s="1"/>
      <c r="P85" s="1"/>
      <c r="Q85" s="1"/>
      <c r="W85" s="1"/>
      <c r="X85" s="1"/>
    </row>
    <row r="86" spans="15:24" ht="12.75">
      <c r="O86" s="1"/>
      <c r="P86" s="1"/>
      <c r="Q86" s="1"/>
      <c r="W86" s="1"/>
      <c r="X86" s="1"/>
    </row>
    <row r="87" spans="15:24" ht="12.75">
      <c r="O87" s="1"/>
      <c r="P87" s="1"/>
      <c r="Q87" s="1"/>
      <c r="W87" s="1"/>
      <c r="X87" s="1"/>
    </row>
    <row r="88" spans="15:24" ht="12.75">
      <c r="O88" s="1"/>
      <c r="P88" s="1"/>
      <c r="Q88" s="1"/>
      <c r="W88" s="1"/>
      <c r="X88" s="1"/>
    </row>
    <row r="89" spans="15:24" ht="12.75">
      <c r="O89" s="1"/>
      <c r="P89" s="1"/>
      <c r="Q89" s="1"/>
      <c r="W89" s="1"/>
      <c r="X89" s="1"/>
    </row>
    <row r="90" spans="15:24" ht="12.75">
      <c r="O90" s="1"/>
      <c r="P90" s="1"/>
      <c r="Q90" s="1"/>
      <c r="W90" s="1"/>
      <c r="X90" s="1"/>
    </row>
    <row r="91" spans="15:24" ht="12.75">
      <c r="O91" s="1"/>
      <c r="P91" s="1"/>
      <c r="Q91" s="1"/>
      <c r="W91" s="1"/>
      <c r="X91" s="1"/>
    </row>
    <row r="92" spans="15:24" ht="12.75">
      <c r="O92" s="1"/>
      <c r="P92" s="1"/>
      <c r="Q92" s="1"/>
      <c r="W92" s="1"/>
      <c r="X92" s="1"/>
    </row>
    <row r="93" spans="15:24" ht="12.75">
      <c r="O93" s="1"/>
      <c r="P93" s="1"/>
      <c r="Q93" s="1"/>
      <c r="W93" s="1"/>
      <c r="X93" s="1"/>
    </row>
    <row r="94" spans="15:24" ht="12.75">
      <c r="O94" s="1"/>
      <c r="P94" s="1"/>
      <c r="Q94" s="1"/>
      <c r="W94" s="1"/>
      <c r="X94" s="1"/>
    </row>
    <row r="95" spans="15:24" ht="12.75">
      <c r="O95" s="1"/>
      <c r="P95" s="1"/>
      <c r="Q95" s="1"/>
      <c r="W95" s="1"/>
      <c r="X95" s="1"/>
    </row>
    <row r="96" spans="15:24" ht="12.75">
      <c r="O96" s="1"/>
      <c r="P96" s="1"/>
      <c r="Q96" s="1"/>
      <c r="W96" s="1"/>
      <c r="X96" s="1"/>
    </row>
    <row r="97" spans="15:24" ht="12.75">
      <c r="O97" s="1"/>
      <c r="P97" s="1"/>
      <c r="Q97" s="1"/>
      <c r="W97" s="1"/>
      <c r="X97" s="1"/>
    </row>
    <row r="98" spans="15:24" ht="12.75">
      <c r="O98" s="1"/>
      <c r="P98" s="1"/>
      <c r="Q98" s="1"/>
      <c r="W98" s="1"/>
      <c r="X98" s="1"/>
    </row>
    <row r="99" spans="15:24" ht="12.75">
      <c r="O99" s="1"/>
      <c r="P99" s="1"/>
      <c r="Q99" s="1"/>
      <c r="W99" s="1"/>
      <c r="X99" s="1"/>
    </row>
    <row r="100" spans="15:24" ht="12.75">
      <c r="O100" s="1"/>
      <c r="P100" s="1"/>
      <c r="Q100" s="1"/>
      <c r="W100" s="1"/>
      <c r="X100" s="1"/>
    </row>
    <row r="101" spans="15:24" ht="12.75">
      <c r="O101" s="1"/>
      <c r="P101" s="1"/>
      <c r="Q101" s="1"/>
      <c r="W101" s="1"/>
      <c r="X101" s="1"/>
    </row>
    <row r="102" spans="15:24" ht="12.75">
      <c r="O102" s="1"/>
      <c r="P102" s="1"/>
      <c r="Q102" s="1"/>
      <c r="W102" s="1"/>
      <c r="X102" s="1"/>
    </row>
    <row r="103" spans="15:24" ht="12.75">
      <c r="O103" s="1"/>
      <c r="P103" s="1"/>
      <c r="Q103" s="1"/>
      <c r="W103" s="1"/>
      <c r="X103" s="1"/>
    </row>
    <row r="104" spans="15:24" ht="12.75">
      <c r="O104" s="1"/>
      <c r="P104" s="1"/>
      <c r="Q104" s="1"/>
      <c r="W104" s="1"/>
      <c r="X104" s="1"/>
    </row>
    <row r="105" spans="15:24" ht="12.75">
      <c r="O105" s="1"/>
      <c r="P105" s="1"/>
      <c r="Q105" s="1"/>
      <c r="W105" s="1"/>
      <c r="X105" s="1"/>
    </row>
    <row r="106" spans="15:24" ht="12.75">
      <c r="O106" s="1"/>
      <c r="P106" s="1"/>
      <c r="Q106" s="1"/>
      <c r="W106" s="1"/>
      <c r="X106" s="1"/>
    </row>
    <row r="107" spans="15:24" ht="12.75">
      <c r="O107" s="1"/>
      <c r="P107" s="1"/>
      <c r="Q107" s="1"/>
      <c r="W107" s="1"/>
      <c r="X107" s="1"/>
    </row>
    <row r="108" spans="15:24" ht="12.75">
      <c r="O108" s="1"/>
      <c r="P108" s="1"/>
      <c r="Q108" s="1"/>
      <c r="W108" s="1"/>
      <c r="X108" s="1"/>
    </row>
    <row r="109" spans="15:24" ht="12.75">
      <c r="O109" s="1"/>
      <c r="P109" s="1"/>
      <c r="Q109" s="1"/>
      <c r="W109" s="1"/>
      <c r="X109" s="1"/>
    </row>
    <row r="110" spans="15:24" ht="12.75">
      <c r="O110" s="1"/>
      <c r="P110" s="1"/>
      <c r="Q110" s="1"/>
      <c r="W110" s="1"/>
      <c r="X110" s="1"/>
    </row>
    <row r="111" spans="15:24" ht="12.75">
      <c r="O111" s="1"/>
      <c r="P111" s="1"/>
      <c r="Q111" s="1"/>
      <c r="W111" s="1"/>
      <c r="X111" s="1"/>
    </row>
    <row r="112" spans="15:24" ht="12.75">
      <c r="O112" s="1"/>
      <c r="P112" s="1"/>
      <c r="Q112" s="1"/>
      <c r="W112" s="1"/>
      <c r="X112" s="1"/>
    </row>
    <row r="113" spans="15:24" ht="12.75">
      <c r="O113" s="1"/>
      <c r="P113" s="1"/>
      <c r="Q113" s="1"/>
      <c r="W113" s="1"/>
      <c r="X113" s="1"/>
    </row>
    <row r="114" spans="15:24" ht="12.75">
      <c r="O114" s="1"/>
      <c r="P114" s="1"/>
      <c r="Q114" s="1"/>
      <c r="W114" s="1"/>
      <c r="X114" s="1"/>
    </row>
    <row r="115" spans="15:24" ht="12.75">
      <c r="O115" s="1"/>
      <c r="P115" s="1"/>
      <c r="Q115" s="1"/>
      <c r="W115" s="1"/>
      <c r="X115" s="1"/>
    </row>
    <row r="116" spans="15:24" ht="12.75">
      <c r="O116" s="1"/>
      <c r="P116" s="1"/>
      <c r="Q116" s="1"/>
      <c r="W116" s="1"/>
      <c r="X116" s="1"/>
    </row>
    <row r="117" spans="15:24" ht="12.75">
      <c r="O117" s="1"/>
      <c r="P117" s="1"/>
      <c r="Q117" s="1"/>
      <c r="W117" s="1"/>
      <c r="X117" s="1"/>
    </row>
    <row r="118" spans="15:24" ht="12.75">
      <c r="O118" s="1"/>
      <c r="P118" s="1"/>
      <c r="Q118" s="1"/>
      <c r="W118" s="1"/>
      <c r="X118" s="1"/>
    </row>
    <row r="119" spans="15:24" ht="12.75">
      <c r="O119" s="1"/>
      <c r="P119" s="1"/>
      <c r="Q119" s="1"/>
      <c r="W119" s="1"/>
      <c r="X119" s="1"/>
    </row>
    <row r="120" spans="15:24" ht="12.75">
      <c r="O120" s="1"/>
      <c r="P120" s="1"/>
      <c r="Q120" s="1"/>
      <c r="W120" s="1"/>
      <c r="X120" s="1"/>
    </row>
    <row r="121" spans="15:24" ht="12.75">
      <c r="O121" s="1"/>
      <c r="P121" s="1"/>
      <c r="Q121" s="1"/>
      <c r="W121" s="1"/>
      <c r="X121" s="1"/>
    </row>
    <row r="122" spans="15:24" ht="12.75">
      <c r="O122" s="1"/>
      <c r="P122" s="1"/>
      <c r="Q122" s="1"/>
      <c r="W122" s="1"/>
      <c r="X122" s="1"/>
    </row>
    <row r="123" spans="15:24" ht="12.75">
      <c r="O123" s="1"/>
      <c r="P123" s="1"/>
      <c r="Q123" s="1"/>
      <c r="W123" s="1"/>
      <c r="X123" s="1"/>
    </row>
    <row r="124" spans="15:24" ht="12.75">
      <c r="O124" s="1"/>
      <c r="P124" s="1"/>
      <c r="Q124" s="1"/>
      <c r="W124" s="1"/>
      <c r="X124" s="1"/>
    </row>
    <row r="125" spans="15:24" ht="12.75">
      <c r="O125" s="1"/>
      <c r="P125" s="1"/>
      <c r="Q125" s="1"/>
      <c r="W125" s="1"/>
      <c r="X125" s="1"/>
    </row>
    <row r="126" spans="15:24" ht="12.75">
      <c r="O126" s="1"/>
      <c r="P126" s="1"/>
      <c r="Q126" s="1"/>
      <c r="W126" s="1"/>
      <c r="X126" s="1"/>
    </row>
    <row r="127" spans="15:24" ht="12.75">
      <c r="O127" s="1"/>
      <c r="P127" s="1"/>
      <c r="Q127" s="1"/>
      <c r="W127" s="1"/>
      <c r="X127" s="1"/>
    </row>
    <row r="128" spans="15:24" ht="12.75">
      <c r="O128" s="1"/>
      <c r="P128" s="1"/>
      <c r="Q128" s="1"/>
      <c r="W128" s="1"/>
      <c r="X128" s="1"/>
    </row>
    <row r="129" spans="15:24" ht="12.75">
      <c r="O129" s="1"/>
      <c r="P129" s="1"/>
      <c r="Q129" s="1"/>
      <c r="W129" s="1"/>
      <c r="X129" s="1"/>
    </row>
    <row r="130" spans="15:24" ht="12.75">
      <c r="O130" s="1"/>
      <c r="P130" s="1"/>
      <c r="Q130" s="1"/>
      <c r="W130" s="1"/>
      <c r="X130" s="1"/>
    </row>
    <row r="131" spans="15:24" ht="12.75">
      <c r="O131" s="1"/>
      <c r="P131" s="1"/>
      <c r="Q131" s="1"/>
      <c r="W131" s="1"/>
      <c r="X131" s="1"/>
    </row>
    <row r="132" spans="15:24" ht="12.75">
      <c r="O132" s="1"/>
      <c r="P132" s="1"/>
      <c r="Q132" s="1"/>
      <c r="W132" s="1"/>
      <c r="X132" s="1"/>
    </row>
    <row r="133" spans="15:24" ht="12.75">
      <c r="O133" s="1"/>
      <c r="P133" s="1"/>
      <c r="Q133" s="1"/>
      <c r="W133" s="1"/>
      <c r="X133" s="1"/>
    </row>
    <row r="134" spans="15:24" ht="12.75">
      <c r="O134" s="1"/>
      <c r="P134" s="1"/>
      <c r="Q134" s="1"/>
      <c r="W134" s="1"/>
      <c r="X134" s="1"/>
    </row>
    <row r="135" spans="15:24" ht="12.75">
      <c r="O135" s="1"/>
      <c r="P135" s="1"/>
      <c r="Q135" s="1"/>
      <c r="W135" s="1"/>
      <c r="X135" s="1"/>
    </row>
    <row r="136" spans="15:24" ht="12.75">
      <c r="O136" s="1"/>
      <c r="P136" s="1"/>
      <c r="Q136" s="1"/>
      <c r="W136" s="1"/>
      <c r="X136" s="1"/>
    </row>
    <row r="137" spans="15:24" ht="12.75">
      <c r="O137" s="1"/>
      <c r="P137" s="1"/>
      <c r="Q137" s="1"/>
      <c r="W137" s="1"/>
      <c r="X137" s="1"/>
    </row>
    <row r="138" spans="15:24" ht="12.75">
      <c r="O138" s="1"/>
      <c r="P138" s="1"/>
      <c r="Q138" s="1"/>
      <c r="W138" s="1"/>
      <c r="X138" s="1"/>
    </row>
    <row r="139" spans="15:24" ht="12.75">
      <c r="O139" s="1"/>
      <c r="P139" s="1"/>
      <c r="Q139" s="1"/>
      <c r="W139" s="1"/>
      <c r="X139" s="1"/>
    </row>
    <row r="140" spans="15:24" ht="12.75">
      <c r="O140" s="1"/>
      <c r="P140" s="1"/>
      <c r="Q140" s="1"/>
      <c r="W140" s="1"/>
      <c r="X140" s="1"/>
    </row>
    <row r="141" spans="15:24" ht="12.75">
      <c r="O141" s="1"/>
      <c r="P141" s="1"/>
      <c r="Q141" s="1"/>
      <c r="W141" s="1"/>
      <c r="X141" s="1"/>
    </row>
    <row r="142" spans="15:24" ht="12.75">
      <c r="O142" s="1"/>
      <c r="P142" s="1"/>
      <c r="Q142" s="1"/>
      <c r="W142" s="1"/>
      <c r="X142" s="1"/>
    </row>
    <row r="143" spans="15:24" ht="12.75">
      <c r="O143" s="1"/>
      <c r="P143" s="1"/>
      <c r="Q143" s="1"/>
      <c r="W143" s="1"/>
      <c r="X143" s="1"/>
    </row>
    <row r="144" spans="15:24" ht="12.75">
      <c r="O144" s="1"/>
      <c r="P144" s="1"/>
      <c r="Q144" s="1"/>
      <c r="W144" s="1"/>
      <c r="X144" s="1"/>
    </row>
    <row r="145" spans="15:24" ht="12.75">
      <c r="O145" s="1"/>
      <c r="P145" s="1"/>
      <c r="Q145" s="1"/>
      <c r="W145" s="1"/>
      <c r="X145" s="1"/>
    </row>
    <row r="146" spans="15:24" ht="12.75">
      <c r="O146" s="1"/>
      <c r="P146" s="1"/>
      <c r="Q146" s="1"/>
      <c r="W146" s="1"/>
      <c r="X146" s="1"/>
    </row>
    <row r="147" spans="15:24" ht="12.75">
      <c r="O147" s="1"/>
      <c r="P147" s="1"/>
      <c r="Q147" s="1"/>
      <c r="W147" s="1"/>
      <c r="X147" s="1"/>
    </row>
    <row r="148" spans="15:24" ht="12.75">
      <c r="O148" s="1"/>
      <c r="P148" s="1"/>
      <c r="Q148" s="1"/>
      <c r="W148" s="1"/>
      <c r="X148" s="1"/>
    </row>
    <row r="149" spans="15:24" ht="12.75">
      <c r="O149" s="1"/>
      <c r="P149" s="1"/>
      <c r="Q149" s="1"/>
      <c r="W149" s="1"/>
      <c r="X149" s="1"/>
    </row>
    <row r="150" spans="15:24" ht="12.75">
      <c r="O150" s="1"/>
      <c r="P150" s="1"/>
      <c r="Q150" s="1"/>
      <c r="W150" s="1"/>
      <c r="X150" s="1"/>
    </row>
    <row r="151" spans="15:24" ht="12.75">
      <c r="O151" s="1"/>
      <c r="P151" s="1"/>
      <c r="Q151" s="1"/>
      <c r="W151" s="1"/>
      <c r="X151" s="1"/>
    </row>
    <row r="152" spans="15:24" ht="12.75">
      <c r="O152" s="1"/>
      <c r="P152" s="1"/>
      <c r="Q152" s="1"/>
      <c r="W152" s="1"/>
      <c r="X152" s="1"/>
    </row>
    <row r="153" spans="15:24" ht="12.75">
      <c r="O153" s="1"/>
      <c r="P153" s="1"/>
      <c r="Q153" s="1"/>
      <c r="W153" s="1"/>
      <c r="X153" s="1"/>
    </row>
    <row r="154" spans="15:24" ht="12.75">
      <c r="O154" s="1"/>
      <c r="P154" s="1"/>
      <c r="Q154" s="1"/>
      <c r="W154" s="1"/>
      <c r="X154" s="1"/>
    </row>
    <row r="155" spans="15:24" ht="12.75">
      <c r="O155" s="1"/>
      <c r="P155" s="1"/>
      <c r="Q155" s="1"/>
      <c r="W155" s="1"/>
      <c r="X155" s="1"/>
    </row>
    <row r="156" spans="15:24" ht="12.75">
      <c r="O156" s="1"/>
      <c r="P156" s="1"/>
      <c r="Q156" s="1"/>
      <c r="W156" s="1"/>
      <c r="X156" s="1"/>
    </row>
    <row r="157" spans="15:24" ht="12.75">
      <c r="O157" s="1"/>
      <c r="P157" s="1"/>
      <c r="Q157" s="1"/>
      <c r="W157" s="1"/>
      <c r="X157" s="1"/>
    </row>
    <row r="158" spans="15:24" ht="12.75">
      <c r="O158" s="1"/>
      <c r="P158" s="1"/>
      <c r="Q158" s="1"/>
      <c r="W158" s="1"/>
      <c r="X158" s="1"/>
    </row>
    <row r="159" spans="15:24" ht="12.75">
      <c r="O159" s="1"/>
      <c r="P159" s="1"/>
      <c r="Q159" s="1"/>
      <c r="W159" s="1"/>
      <c r="X159" s="1"/>
    </row>
    <row r="160" spans="15:24" ht="12.75">
      <c r="O160" s="1"/>
      <c r="P160" s="1"/>
      <c r="Q160" s="1"/>
      <c r="W160" s="1"/>
      <c r="X160" s="1"/>
    </row>
    <row r="161" spans="15:24" ht="12.75">
      <c r="O161" s="1"/>
      <c r="P161" s="1"/>
      <c r="Q161" s="1"/>
      <c r="W161" s="1"/>
      <c r="X161" s="1"/>
    </row>
    <row r="162" spans="15:24" ht="12.75">
      <c r="O162" s="1"/>
      <c r="P162" s="1"/>
      <c r="Q162" s="1"/>
      <c r="W162" s="1"/>
      <c r="X162" s="1"/>
    </row>
    <row r="163" spans="15:24" ht="12.75">
      <c r="O163" s="1"/>
      <c r="P163" s="1"/>
      <c r="Q163" s="1"/>
      <c r="W163" s="1"/>
      <c r="X163" s="1"/>
    </row>
    <row r="164" spans="15:24" ht="12.75">
      <c r="O164" s="1"/>
      <c r="P164" s="1"/>
      <c r="Q164" s="1"/>
      <c r="W164" s="1"/>
      <c r="X164" s="1"/>
    </row>
    <row r="165" spans="15:24" ht="12.75">
      <c r="O165" s="1"/>
      <c r="P165" s="1"/>
      <c r="Q165" s="1"/>
      <c r="W165" s="1"/>
      <c r="X165" s="1"/>
    </row>
    <row r="166" spans="15:24" ht="12.75">
      <c r="O166" s="1"/>
      <c r="P166" s="1"/>
      <c r="Q166" s="1"/>
      <c r="W166" s="1"/>
      <c r="X166" s="1"/>
    </row>
    <row r="167" spans="15:24" ht="12.75">
      <c r="O167" s="1"/>
      <c r="P167" s="1"/>
      <c r="Q167" s="1"/>
      <c r="W167" s="1"/>
      <c r="X167" s="1"/>
    </row>
    <row r="168" spans="15:24" ht="12.75">
      <c r="O168" s="1"/>
      <c r="P168" s="1"/>
      <c r="Q168" s="1"/>
      <c r="W168" s="1"/>
      <c r="X168" s="1"/>
    </row>
    <row r="169" spans="15:24" ht="12.75">
      <c r="O169" s="1"/>
      <c r="P169" s="1"/>
      <c r="Q169" s="1"/>
      <c r="W169" s="1"/>
      <c r="X169" s="1"/>
    </row>
    <row r="170" spans="15:24" ht="12.75">
      <c r="O170" s="1"/>
      <c r="P170" s="1"/>
      <c r="Q170" s="1"/>
      <c r="W170" s="1"/>
      <c r="X170" s="1"/>
    </row>
    <row r="171" spans="15:24" ht="12.75">
      <c r="O171" s="1"/>
      <c r="P171" s="1"/>
      <c r="Q171" s="1"/>
      <c r="W171" s="1"/>
      <c r="X171" s="1"/>
    </row>
    <row r="172" spans="15:24" ht="12.75">
      <c r="O172" s="1"/>
      <c r="P172" s="1"/>
      <c r="Q172" s="1"/>
      <c r="W172" s="1"/>
      <c r="X172" s="1"/>
    </row>
    <row r="173" spans="15:24" ht="12.75">
      <c r="O173" s="1"/>
      <c r="P173" s="1"/>
      <c r="Q173" s="1"/>
      <c r="W173" s="1"/>
      <c r="X173" s="1"/>
    </row>
    <row r="174" spans="15:24" ht="12.75">
      <c r="O174" s="1"/>
      <c r="P174" s="1"/>
      <c r="Q174" s="1"/>
      <c r="W174" s="1"/>
      <c r="X174" s="1"/>
    </row>
    <row r="175" spans="15:24" ht="12.75">
      <c r="O175" s="1"/>
      <c r="P175" s="1"/>
      <c r="Q175" s="1"/>
      <c r="W175" s="1"/>
      <c r="X175" s="1"/>
    </row>
    <row r="176" spans="15:24" ht="12.75">
      <c r="O176" s="1"/>
      <c r="P176" s="1"/>
      <c r="Q176" s="1"/>
      <c r="W176" s="1"/>
      <c r="X176" s="1"/>
    </row>
    <row r="177" spans="15:24" ht="12.75">
      <c r="O177" s="1"/>
      <c r="P177" s="1"/>
      <c r="Q177" s="1"/>
      <c r="W177" s="1"/>
      <c r="X177" s="1"/>
    </row>
    <row r="178" spans="15:24" ht="12.75">
      <c r="O178" s="1"/>
      <c r="P178" s="1"/>
      <c r="Q178" s="1"/>
      <c r="W178" s="1"/>
      <c r="X178" s="1"/>
    </row>
    <row r="179" spans="15:24" ht="12.75">
      <c r="O179" s="1"/>
      <c r="P179" s="1"/>
      <c r="Q179" s="1"/>
      <c r="W179" s="1"/>
      <c r="X179" s="1"/>
    </row>
    <row r="180" spans="15:24" ht="12.75">
      <c r="O180" s="1"/>
      <c r="P180" s="1"/>
      <c r="Q180" s="1"/>
      <c r="W180" s="1"/>
      <c r="X180" s="1"/>
    </row>
  </sheetData>
  <mergeCells count="4">
    <mergeCell ref="U1:V1"/>
    <mergeCell ref="A2:V2"/>
    <mergeCell ref="A5:G5"/>
    <mergeCell ref="M5:R5"/>
  </mergeCells>
  <printOptions horizontalCentered="1"/>
  <pageMargins left="0.5513888888888889" right="0.5513888888888889" top="0.5902777777777778" bottom="0.7875" header="0.5118055555555556" footer="0.5118055555555556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0"/>
  <sheetViews>
    <sheetView zoomScale="80" zoomScaleNormal="80" workbookViewId="0" topLeftCell="I22">
      <selection activeCell="A7" sqref="A7:D7"/>
    </sheetView>
  </sheetViews>
  <sheetFormatPr defaultColWidth="9.140625" defaultRowHeight="12.75"/>
  <cols>
    <col min="1" max="1" width="11.140625" style="45" customWidth="1"/>
    <col min="2" max="2" width="8.7109375" style="45" customWidth="1"/>
    <col min="3" max="3" width="2.7109375" style="45" customWidth="1"/>
    <col min="4" max="4" width="21.57421875" style="45" customWidth="1"/>
    <col min="5" max="5" width="0" style="45" hidden="1" customWidth="1"/>
    <col min="6" max="6" width="12.28125" style="45" customWidth="1"/>
    <col min="7" max="7" width="10.421875" style="45" customWidth="1"/>
    <col min="8" max="8" width="11.140625" style="45" customWidth="1"/>
    <col min="9" max="9" width="12.8515625" style="45" customWidth="1"/>
    <col min="10" max="10" width="13.00390625" style="45" customWidth="1"/>
    <col min="11" max="11" width="9.7109375" style="45" customWidth="1"/>
    <col min="12" max="12" width="10.7109375" style="45" customWidth="1"/>
    <col min="13" max="13" width="10.140625" style="45" customWidth="1"/>
    <col min="14" max="14" width="12.421875" style="45" customWidth="1"/>
    <col min="15" max="15" width="14.28125" style="45" customWidth="1"/>
    <col min="16" max="16" width="11.8515625" style="45" customWidth="1"/>
    <col min="17" max="17" width="9.8515625" style="45" customWidth="1"/>
    <col min="18" max="18" width="10.00390625" style="45" customWidth="1"/>
    <col min="19" max="19" width="13.8515625" style="45" customWidth="1"/>
    <col min="20" max="22" width="12.00390625" style="45" customWidth="1"/>
    <col min="23" max="16384" width="9.140625" style="45" customWidth="1"/>
  </cols>
  <sheetData>
    <row r="1" spans="1:21" ht="14.2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23"/>
      <c r="T1" s="836" t="s">
        <v>277</v>
      </c>
      <c r="U1" s="836"/>
    </row>
    <row r="2" spans="1:20" ht="14.2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825" t="s">
        <v>278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4.2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15" thickBot="1">
      <c r="A6" s="6"/>
      <c r="B6" s="6"/>
      <c r="C6" s="6"/>
      <c r="D6" s="6"/>
      <c r="E6" s="6"/>
      <c r="F6" s="22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2"/>
      <c r="T6" s="836" t="s">
        <v>279</v>
      </c>
      <c r="U6" s="836"/>
    </row>
    <row r="7" spans="1:21" ht="15" thickBot="1">
      <c r="A7" s="823" t="s">
        <v>569</v>
      </c>
      <c r="B7" s="823"/>
      <c r="C7" s="823"/>
      <c r="D7" s="823"/>
      <c r="E7" s="649"/>
      <c r="F7" s="770" t="s">
        <v>570</v>
      </c>
      <c r="G7" s="764" t="s">
        <v>571</v>
      </c>
      <c r="H7" s="764" t="s">
        <v>572</v>
      </c>
      <c r="I7" s="764" t="s">
        <v>573</v>
      </c>
      <c r="J7" s="764" t="s">
        <v>574</v>
      </c>
      <c r="K7" s="764" t="s">
        <v>575</v>
      </c>
      <c r="L7" s="764" t="s">
        <v>576</v>
      </c>
      <c r="M7" s="764" t="s">
        <v>577</v>
      </c>
      <c r="N7" s="764" t="s">
        <v>578</v>
      </c>
      <c r="O7" s="764" t="s">
        <v>615</v>
      </c>
      <c r="P7" s="764" t="s">
        <v>616</v>
      </c>
      <c r="Q7" s="764" t="s">
        <v>617</v>
      </c>
      <c r="R7" s="764" t="s">
        <v>618</v>
      </c>
      <c r="S7" s="764" t="s">
        <v>692</v>
      </c>
      <c r="T7" s="764" t="s">
        <v>693</v>
      </c>
      <c r="U7" s="767" t="s">
        <v>694</v>
      </c>
    </row>
    <row r="8" spans="1:21" ht="16.5">
      <c r="A8" s="225" t="s">
        <v>280</v>
      </c>
      <c r="B8" s="31"/>
      <c r="C8" s="31"/>
      <c r="D8" s="31"/>
      <c r="E8" s="31"/>
      <c r="F8" s="226" t="s">
        <v>271</v>
      </c>
      <c r="G8" s="30" t="s">
        <v>281</v>
      </c>
      <c r="H8" s="31"/>
      <c r="I8" s="31"/>
      <c r="J8" s="31"/>
      <c r="K8" s="31"/>
      <c r="L8" s="31"/>
      <c r="M8" s="31"/>
      <c r="N8" s="31"/>
      <c r="O8" s="227" t="s">
        <v>271</v>
      </c>
      <c r="P8" s="31" t="s">
        <v>282</v>
      </c>
      <c r="Q8" s="31"/>
      <c r="R8" s="31"/>
      <c r="S8" s="31"/>
      <c r="T8" s="31"/>
      <c r="U8" s="37"/>
    </row>
    <row r="9" spans="1:21" ht="14.25">
      <c r="A9" s="38"/>
      <c r="B9" s="2"/>
      <c r="C9" s="2"/>
      <c r="D9" s="2"/>
      <c r="E9" s="2"/>
      <c r="F9" s="228" t="s">
        <v>273</v>
      </c>
      <c r="G9" s="101"/>
      <c r="H9" s="90"/>
      <c r="I9" s="90"/>
      <c r="J9" s="90"/>
      <c r="K9" s="90"/>
      <c r="L9" s="2"/>
      <c r="M9" s="2"/>
      <c r="N9" s="90"/>
      <c r="O9" s="229" t="s">
        <v>275</v>
      </c>
      <c r="P9" s="90"/>
      <c r="Q9" s="90"/>
      <c r="R9" s="90"/>
      <c r="S9" s="90"/>
      <c r="T9" s="90"/>
      <c r="U9" s="218"/>
    </row>
    <row r="10" spans="1:21" ht="14.25">
      <c r="A10" s="38"/>
      <c r="B10" s="2"/>
      <c r="C10" s="2"/>
      <c r="D10" s="2"/>
      <c r="E10" s="2"/>
      <c r="F10" s="228" t="s">
        <v>270</v>
      </c>
      <c r="G10" s="230" t="s">
        <v>283</v>
      </c>
      <c r="H10" s="84" t="s">
        <v>284</v>
      </c>
      <c r="I10" s="231" t="s">
        <v>285</v>
      </c>
      <c r="J10" s="231" t="s">
        <v>284</v>
      </c>
      <c r="K10" s="231" t="s">
        <v>286</v>
      </c>
      <c r="L10" s="231" t="s">
        <v>287</v>
      </c>
      <c r="M10" s="231" t="s">
        <v>288</v>
      </c>
      <c r="N10" s="231" t="s">
        <v>289</v>
      </c>
      <c r="O10" s="229" t="s">
        <v>270</v>
      </c>
      <c r="P10" s="232" t="s">
        <v>290</v>
      </c>
      <c r="Q10" s="233" t="s">
        <v>291</v>
      </c>
      <c r="R10" s="233" t="s">
        <v>292</v>
      </c>
      <c r="S10" s="233" t="s">
        <v>293</v>
      </c>
      <c r="T10" s="31" t="s">
        <v>294</v>
      </c>
      <c r="U10" s="234" t="s">
        <v>295</v>
      </c>
    </row>
    <row r="11" spans="1:21" ht="14.25">
      <c r="A11" s="38"/>
      <c r="B11" s="2"/>
      <c r="C11" s="2"/>
      <c r="D11" s="2"/>
      <c r="E11" s="2"/>
      <c r="F11" s="228"/>
      <c r="G11" s="87" t="s">
        <v>296</v>
      </c>
      <c r="H11" s="88" t="s">
        <v>297</v>
      </c>
      <c r="I11" s="235" t="s">
        <v>298</v>
      </c>
      <c r="J11" s="235" t="s">
        <v>297</v>
      </c>
      <c r="K11" s="235" t="s">
        <v>299</v>
      </c>
      <c r="L11" s="235" t="s">
        <v>300</v>
      </c>
      <c r="M11" s="235" t="s">
        <v>301</v>
      </c>
      <c r="N11" s="235" t="s">
        <v>302</v>
      </c>
      <c r="O11" s="229"/>
      <c r="P11" s="236" t="s">
        <v>303</v>
      </c>
      <c r="Q11" s="237" t="s">
        <v>304</v>
      </c>
      <c r="R11" s="237" t="s">
        <v>275</v>
      </c>
      <c r="S11" s="237" t="s">
        <v>305</v>
      </c>
      <c r="T11" s="2" t="s">
        <v>306</v>
      </c>
      <c r="U11" s="238" t="s">
        <v>307</v>
      </c>
    </row>
    <row r="12" spans="1:21" ht="14.25">
      <c r="A12" s="38"/>
      <c r="B12" s="2"/>
      <c r="C12" s="2"/>
      <c r="D12" s="2"/>
      <c r="E12" s="2"/>
      <c r="F12" s="228"/>
      <c r="G12" s="87" t="s">
        <v>308</v>
      </c>
      <c r="H12" s="88" t="s">
        <v>309</v>
      </c>
      <c r="I12" s="235" t="s">
        <v>310</v>
      </c>
      <c r="J12" s="235" t="s">
        <v>311</v>
      </c>
      <c r="K12" s="235" t="s">
        <v>312</v>
      </c>
      <c r="L12" s="235" t="s">
        <v>312</v>
      </c>
      <c r="M12" s="235" t="s">
        <v>313</v>
      </c>
      <c r="N12" s="235" t="s">
        <v>314</v>
      </c>
      <c r="O12" s="229"/>
      <c r="P12" s="236" t="s">
        <v>315</v>
      </c>
      <c r="Q12" s="237" t="s">
        <v>316</v>
      </c>
      <c r="R12" s="237"/>
      <c r="S12" s="237" t="s">
        <v>317</v>
      </c>
      <c r="T12" s="2" t="s">
        <v>318</v>
      </c>
      <c r="U12" s="239"/>
    </row>
    <row r="13" spans="1:21" ht="14.25">
      <c r="A13" s="38"/>
      <c r="B13" s="2"/>
      <c r="C13" s="2"/>
      <c r="D13" s="2"/>
      <c r="E13" s="2"/>
      <c r="F13" s="228"/>
      <c r="G13" s="87" t="s">
        <v>273</v>
      </c>
      <c r="H13" s="88" t="s">
        <v>319</v>
      </c>
      <c r="I13" s="235" t="s">
        <v>320</v>
      </c>
      <c r="J13" s="235" t="s">
        <v>321</v>
      </c>
      <c r="K13" s="235" t="s">
        <v>322</v>
      </c>
      <c r="L13" s="235" t="s">
        <v>322</v>
      </c>
      <c r="M13" s="235"/>
      <c r="N13" s="235" t="s">
        <v>323</v>
      </c>
      <c r="O13" s="229"/>
      <c r="P13" s="236"/>
      <c r="Q13" s="237" t="s">
        <v>324</v>
      </c>
      <c r="R13" s="237"/>
      <c r="S13" s="237" t="s">
        <v>325</v>
      </c>
      <c r="T13" s="2" t="s">
        <v>326</v>
      </c>
      <c r="U13" s="239"/>
    </row>
    <row r="14" spans="1:21" ht="14.25">
      <c r="A14" s="38"/>
      <c r="B14" s="2"/>
      <c r="C14" s="2"/>
      <c r="D14" s="2"/>
      <c r="E14" s="2"/>
      <c r="F14" s="228"/>
      <c r="G14" s="87"/>
      <c r="H14" s="88" t="s">
        <v>327</v>
      </c>
      <c r="I14" s="235" t="s">
        <v>328</v>
      </c>
      <c r="J14" s="235" t="s">
        <v>329</v>
      </c>
      <c r="K14" s="235" t="s">
        <v>330</v>
      </c>
      <c r="L14" s="235" t="s">
        <v>330</v>
      </c>
      <c r="M14" s="235"/>
      <c r="N14" s="235" t="s">
        <v>331</v>
      </c>
      <c r="O14" s="229"/>
      <c r="P14" s="87"/>
      <c r="Q14" s="235"/>
      <c r="R14" s="237"/>
      <c r="S14" s="237" t="s">
        <v>332</v>
      </c>
      <c r="T14" s="2" t="s">
        <v>333</v>
      </c>
      <c r="U14" s="239"/>
    </row>
    <row r="15" spans="1:21" ht="14.25">
      <c r="A15" s="101"/>
      <c r="B15" s="90"/>
      <c r="C15" s="90"/>
      <c r="D15" s="90"/>
      <c r="E15" s="90"/>
      <c r="F15" s="240"/>
      <c r="G15" s="89"/>
      <c r="H15" s="91" t="s">
        <v>334</v>
      </c>
      <c r="I15" s="241" t="s">
        <v>332</v>
      </c>
      <c r="J15" s="241" t="s">
        <v>335</v>
      </c>
      <c r="K15" s="241"/>
      <c r="L15" s="241"/>
      <c r="M15" s="241"/>
      <c r="N15" s="241" t="s">
        <v>336</v>
      </c>
      <c r="O15" s="242"/>
      <c r="P15" s="89"/>
      <c r="Q15" s="241"/>
      <c r="R15" s="241"/>
      <c r="S15" s="241"/>
      <c r="T15" s="90"/>
      <c r="U15" s="243"/>
    </row>
    <row r="16" spans="1:21" ht="13.5" customHeight="1">
      <c r="A16" s="244" t="s">
        <v>632</v>
      </c>
      <c r="B16" s="2"/>
      <c r="C16" s="2"/>
      <c r="D16" s="2"/>
      <c r="E16" s="2"/>
      <c r="F16" s="245">
        <f>SUM(G16:N16)</f>
        <v>206356</v>
      </c>
      <c r="G16" s="246">
        <v>17006</v>
      </c>
      <c r="H16" s="247"/>
      <c r="I16" s="40">
        <f>O16-G16</f>
        <v>189350</v>
      </c>
      <c r="J16" s="40"/>
      <c r="K16" s="40"/>
      <c r="L16" s="40"/>
      <c r="M16" s="40"/>
      <c r="N16" s="113"/>
      <c r="O16" s="245">
        <f>SUM(P16:U16)</f>
        <v>206356</v>
      </c>
      <c r="P16" s="246">
        <v>129056</v>
      </c>
      <c r="Q16" s="40">
        <v>33467</v>
      </c>
      <c r="R16" s="40">
        <v>43833</v>
      </c>
      <c r="S16" s="40"/>
      <c r="T16" s="248"/>
      <c r="U16" s="239"/>
    </row>
    <row r="17" spans="1:21" ht="13.5" customHeight="1">
      <c r="A17" s="38"/>
      <c r="B17" s="2"/>
      <c r="C17" s="2"/>
      <c r="D17" s="2"/>
      <c r="E17" s="2"/>
      <c r="F17" s="245"/>
      <c r="G17" s="246"/>
      <c r="H17" s="247"/>
      <c r="I17" s="40"/>
      <c r="J17" s="40"/>
      <c r="K17" s="40"/>
      <c r="L17" s="40"/>
      <c r="M17" s="40"/>
      <c r="N17" s="113"/>
      <c r="O17" s="245"/>
      <c r="P17" s="246"/>
      <c r="Q17" s="40"/>
      <c r="R17" s="40"/>
      <c r="S17" s="40"/>
      <c r="T17" s="248"/>
      <c r="U17" s="239"/>
    </row>
    <row r="18" spans="1:21" ht="13.5" customHeight="1">
      <c r="A18" s="38" t="s">
        <v>633</v>
      </c>
      <c r="B18" s="2"/>
      <c r="C18" s="2"/>
      <c r="D18" s="2"/>
      <c r="E18" s="2"/>
      <c r="F18" s="245">
        <f>SUM(G18:N18)</f>
        <v>286524</v>
      </c>
      <c r="G18" s="246">
        <v>1712</v>
      </c>
      <c r="H18" s="247"/>
      <c r="I18" s="40">
        <f>O18-G18</f>
        <v>284812</v>
      </c>
      <c r="J18" s="40"/>
      <c r="K18" s="40"/>
      <c r="L18" s="40"/>
      <c r="M18" s="40"/>
      <c r="N18" s="113"/>
      <c r="O18" s="245">
        <f>SUM(P18:U18)</f>
        <v>286524</v>
      </c>
      <c r="P18" s="246">
        <v>197148</v>
      </c>
      <c r="Q18" s="40">
        <v>51447</v>
      </c>
      <c r="R18" s="40">
        <v>32517</v>
      </c>
      <c r="S18" s="40"/>
      <c r="T18" s="248">
        <v>5412</v>
      </c>
      <c r="U18" s="239"/>
    </row>
    <row r="19" spans="1:21" ht="13.5" customHeight="1">
      <c r="A19" s="38"/>
      <c r="B19" s="2"/>
      <c r="C19" s="2"/>
      <c r="D19" s="2"/>
      <c r="E19" s="2"/>
      <c r="F19" s="245"/>
      <c r="G19" s="246"/>
      <c r="H19" s="247"/>
      <c r="I19" s="40"/>
      <c r="J19" s="40"/>
      <c r="K19" s="40"/>
      <c r="L19" s="40"/>
      <c r="M19" s="40"/>
      <c r="N19" s="113"/>
      <c r="O19" s="245"/>
      <c r="P19" s="246"/>
      <c r="Q19" s="40"/>
      <c r="R19" s="40"/>
      <c r="S19" s="40"/>
      <c r="T19" s="248"/>
      <c r="U19" s="239"/>
    </row>
    <row r="20" spans="1:21" ht="13.5" customHeight="1">
      <c r="A20" s="38" t="s">
        <v>634</v>
      </c>
      <c r="B20" s="2"/>
      <c r="C20" s="2"/>
      <c r="D20" s="2"/>
      <c r="E20" s="2"/>
      <c r="F20" s="245">
        <f>SUM(G20:N20)</f>
        <v>104832</v>
      </c>
      <c r="G20" s="246">
        <v>15169</v>
      </c>
      <c r="H20" s="247"/>
      <c r="I20" s="40">
        <f>O20-G20</f>
        <v>89663</v>
      </c>
      <c r="J20" s="40"/>
      <c r="K20" s="40"/>
      <c r="L20" s="40"/>
      <c r="M20" s="40"/>
      <c r="N20" s="113"/>
      <c r="O20" s="245">
        <f>SUM(P20:U20)</f>
        <v>104832</v>
      </c>
      <c r="P20" s="246">
        <v>54043</v>
      </c>
      <c r="Q20" s="40">
        <v>14560</v>
      </c>
      <c r="R20" s="40">
        <v>35173</v>
      </c>
      <c r="S20" s="40"/>
      <c r="T20" s="248">
        <v>1056</v>
      </c>
      <c r="U20" s="239"/>
    </row>
    <row r="21" spans="1:21" ht="13.5" customHeight="1">
      <c r="A21" s="38"/>
      <c r="B21" s="2"/>
      <c r="C21" s="2"/>
      <c r="D21" s="2"/>
      <c r="E21" s="2"/>
      <c r="F21" s="245"/>
      <c r="G21" s="246"/>
      <c r="H21" s="247"/>
      <c r="I21" s="40"/>
      <c r="J21" s="40"/>
      <c r="K21" s="40"/>
      <c r="L21" s="40"/>
      <c r="M21" s="40"/>
      <c r="N21" s="113"/>
      <c r="O21" s="245"/>
      <c r="P21" s="246"/>
      <c r="Q21" s="40"/>
      <c r="R21" s="40"/>
      <c r="S21" s="40"/>
      <c r="T21" s="248"/>
      <c r="U21" s="239"/>
    </row>
    <row r="22" spans="1:21" ht="13.5" customHeight="1">
      <c r="A22" s="38" t="s">
        <v>635</v>
      </c>
      <c r="B22" s="2"/>
      <c r="C22" s="2"/>
      <c r="D22" s="2"/>
      <c r="E22" s="2"/>
      <c r="F22" s="245">
        <f>SUM(G22:N22)</f>
        <v>91471</v>
      </c>
      <c r="G22" s="246">
        <v>8502</v>
      </c>
      <c r="H22" s="40"/>
      <c r="I22" s="40">
        <f>O22-G22</f>
        <v>82969</v>
      </c>
      <c r="J22" s="40"/>
      <c r="K22" s="40"/>
      <c r="L22" s="40"/>
      <c r="M22" s="40"/>
      <c r="N22" s="113"/>
      <c r="O22" s="245">
        <f>SUM(P22:U22)</f>
        <v>91471</v>
      </c>
      <c r="P22" s="246">
        <v>51897</v>
      </c>
      <c r="Q22" s="40">
        <v>13563</v>
      </c>
      <c r="R22" s="40">
        <v>24955</v>
      </c>
      <c r="S22" s="40"/>
      <c r="T22" s="248">
        <v>1056</v>
      </c>
      <c r="U22" s="239"/>
    </row>
    <row r="23" spans="1:21" ht="13.5" customHeight="1">
      <c r="A23" s="38"/>
      <c r="B23" s="2"/>
      <c r="C23" s="2"/>
      <c r="D23" s="2"/>
      <c r="E23" s="2"/>
      <c r="F23" s="245"/>
      <c r="G23" s="246"/>
      <c r="H23" s="40"/>
      <c r="I23" s="40"/>
      <c r="J23" s="40"/>
      <c r="K23" s="40"/>
      <c r="L23" s="40"/>
      <c r="M23" s="40"/>
      <c r="N23" s="113"/>
      <c r="O23" s="245"/>
      <c r="P23" s="246"/>
      <c r="Q23" s="40"/>
      <c r="R23" s="40"/>
      <c r="S23" s="40"/>
      <c r="T23" s="248"/>
      <c r="U23" s="239"/>
    </row>
    <row r="24" spans="1:21" ht="13.5" customHeight="1">
      <c r="A24" s="38" t="s">
        <v>636</v>
      </c>
      <c r="B24" s="2"/>
      <c r="C24" s="2"/>
      <c r="D24" s="2"/>
      <c r="E24" s="2"/>
      <c r="F24" s="245">
        <f>SUM(G24:N24)</f>
        <v>24981</v>
      </c>
      <c r="G24" s="246">
        <v>1300</v>
      </c>
      <c r="H24" s="40"/>
      <c r="I24" s="40">
        <f>O24-G24</f>
        <v>23681</v>
      </c>
      <c r="J24" s="40"/>
      <c r="K24" s="40"/>
      <c r="L24" s="40"/>
      <c r="M24" s="40"/>
      <c r="N24" s="113"/>
      <c r="O24" s="245">
        <f>SUM(P24:U24)</f>
        <v>24981</v>
      </c>
      <c r="P24" s="246">
        <v>19140</v>
      </c>
      <c r="Q24" s="40">
        <v>4962</v>
      </c>
      <c r="R24" s="40">
        <v>879</v>
      </c>
      <c r="S24" s="40"/>
      <c r="T24" s="248"/>
      <c r="U24" s="239"/>
    </row>
    <row r="25" spans="1:21" ht="13.5" customHeight="1">
      <c r="A25" s="135"/>
      <c r="B25" s="136"/>
      <c r="C25" s="136"/>
      <c r="D25" s="136"/>
      <c r="E25" s="136"/>
      <c r="F25" s="154"/>
      <c r="G25" s="160"/>
      <c r="H25" s="35"/>
      <c r="I25" s="35"/>
      <c r="J25" s="35"/>
      <c r="K25" s="35"/>
      <c r="L25" s="35"/>
      <c r="M25" s="35"/>
      <c r="N25" s="159"/>
      <c r="O25" s="157"/>
      <c r="P25" s="160"/>
      <c r="Q25" s="35"/>
      <c r="R25" s="35"/>
      <c r="S25" s="35"/>
      <c r="T25" s="248"/>
      <c r="U25" s="239"/>
    </row>
    <row r="26" spans="1:21" ht="13.5" customHeight="1">
      <c r="A26" s="249" t="s">
        <v>637</v>
      </c>
      <c r="B26" s="250"/>
      <c r="C26" s="250"/>
      <c r="D26" s="250"/>
      <c r="E26" s="250"/>
      <c r="F26" s="251">
        <f>SUM(G26:N26)</f>
        <v>26664</v>
      </c>
      <c r="G26" s="252">
        <v>300</v>
      </c>
      <c r="H26" s="253"/>
      <c r="I26" s="253">
        <f>O26-G26</f>
        <v>26364</v>
      </c>
      <c r="J26" s="253"/>
      <c r="K26" s="253"/>
      <c r="L26" s="253"/>
      <c r="M26" s="253"/>
      <c r="N26" s="254"/>
      <c r="O26" s="251">
        <f>SUM(P26:U26)</f>
        <v>26664</v>
      </c>
      <c r="P26" s="252">
        <v>18605</v>
      </c>
      <c r="Q26" s="253">
        <v>4796</v>
      </c>
      <c r="R26" s="253">
        <v>3263</v>
      </c>
      <c r="S26" s="253"/>
      <c r="T26" s="255"/>
      <c r="U26" s="239"/>
    </row>
    <row r="27" spans="1:21" ht="13.5" customHeight="1">
      <c r="A27" s="38"/>
      <c r="B27" s="2"/>
      <c r="C27" s="2"/>
      <c r="D27" s="2"/>
      <c r="E27" s="256"/>
      <c r="F27" s="154"/>
      <c r="G27" s="160"/>
      <c r="H27" s="35"/>
      <c r="I27" s="35"/>
      <c r="J27" s="35"/>
      <c r="K27" s="35"/>
      <c r="L27" s="35"/>
      <c r="M27" s="35"/>
      <c r="N27" s="159"/>
      <c r="O27" s="157"/>
      <c r="P27" s="42"/>
      <c r="Q27" s="35"/>
      <c r="R27" s="35"/>
      <c r="S27" s="35"/>
      <c r="T27" s="39"/>
      <c r="U27" s="257"/>
    </row>
    <row r="28" spans="1:21" ht="13.5" customHeight="1">
      <c r="A28" s="338" t="s">
        <v>628</v>
      </c>
      <c r="B28" s="250"/>
      <c r="C28" s="250"/>
      <c r="D28" s="250"/>
      <c r="E28" s="258"/>
      <c r="F28" s="259">
        <f>SUM(F16:F27)</f>
        <v>740828</v>
      </c>
      <c r="G28" s="260">
        <f>SUM(G16:G27)</f>
        <v>43989</v>
      </c>
      <c r="H28" s="253"/>
      <c r="I28" s="261">
        <f>SUM(I16:I27)</f>
        <v>696839</v>
      </c>
      <c r="J28" s="253"/>
      <c r="K28" s="253"/>
      <c r="L28" s="253">
        <f>SUM(L18:L27)</f>
        <v>0</v>
      </c>
      <c r="M28" s="253"/>
      <c r="N28" s="254"/>
      <c r="O28" s="259">
        <f>SUM(O16:O27)</f>
        <v>740828</v>
      </c>
      <c r="P28" s="262">
        <f>SUM(P16:P27)</f>
        <v>469889</v>
      </c>
      <c r="Q28" s="261">
        <f>SUM(Q16:Q27)</f>
        <v>122795</v>
      </c>
      <c r="R28" s="261">
        <f>SUM(R16:R27)</f>
        <v>140620</v>
      </c>
      <c r="S28" s="253"/>
      <c r="T28" s="263">
        <f>SUM(T16:T26)</f>
        <v>7524</v>
      </c>
      <c r="U28" s="264"/>
    </row>
    <row r="29" spans="1:21" ht="14.25">
      <c r="A29" s="191"/>
      <c r="E29" s="192"/>
      <c r="F29" s="207"/>
      <c r="G29" s="265"/>
      <c r="H29" s="47"/>
      <c r="I29" s="47"/>
      <c r="J29" s="47"/>
      <c r="K29" s="47"/>
      <c r="L29" s="47"/>
      <c r="M29" s="47"/>
      <c r="N29" s="48"/>
      <c r="O29" s="44"/>
      <c r="P29" s="266"/>
      <c r="Q29" s="47"/>
      <c r="R29" s="47"/>
      <c r="S29" s="47"/>
      <c r="T29" s="43"/>
      <c r="U29" s="239"/>
    </row>
    <row r="30" spans="1:23" ht="14.25">
      <c r="A30" s="191" t="s">
        <v>638</v>
      </c>
      <c r="E30" s="192"/>
      <c r="F30" s="207">
        <f>SUM(G30:N30)</f>
        <v>36985</v>
      </c>
      <c r="G30" s="265">
        <v>8450</v>
      </c>
      <c r="H30" s="47"/>
      <c r="I30" s="47">
        <f>O30-G30</f>
        <v>28535</v>
      </c>
      <c r="J30" s="47"/>
      <c r="K30" s="47"/>
      <c r="L30" s="47"/>
      <c r="M30" s="47"/>
      <c r="N30" s="48"/>
      <c r="O30" s="44">
        <f>SUM(P30:U30)</f>
        <v>36985</v>
      </c>
      <c r="P30" s="266">
        <v>17035</v>
      </c>
      <c r="Q30" s="47">
        <v>4214</v>
      </c>
      <c r="R30" s="47">
        <v>15736</v>
      </c>
      <c r="S30" s="47"/>
      <c r="T30" s="43"/>
      <c r="U30" s="239"/>
      <c r="W30" s="267"/>
    </row>
    <row r="31" spans="1:21" ht="14.25">
      <c r="A31" s="191"/>
      <c r="E31" s="192"/>
      <c r="F31" s="207"/>
      <c r="G31" s="265"/>
      <c r="H31" s="47"/>
      <c r="I31" s="47"/>
      <c r="J31" s="47"/>
      <c r="K31" s="47"/>
      <c r="L31" s="47"/>
      <c r="M31" s="47"/>
      <c r="N31" s="48"/>
      <c r="O31" s="44"/>
      <c r="P31" s="266"/>
      <c r="Q31" s="47"/>
      <c r="R31" s="47"/>
      <c r="S31" s="47"/>
      <c r="T31" s="43"/>
      <c r="U31" s="239"/>
    </row>
    <row r="32" spans="1:21" ht="14.25">
      <c r="A32" s="196" t="s">
        <v>639</v>
      </c>
      <c r="B32" s="197"/>
      <c r="C32" s="197"/>
      <c r="D32" s="197"/>
      <c r="E32" s="198"/>
      <c r="F32" s="209">
        <f>SUM(G32:N32)</f>
        <v>31222</v>
      </c>
      <c r="G32" s="268">
        <v>800</v>
      </c>
      <c r="H32" s="269"/>
      <c r="I32" s="269">
        <v>19278</v>
      </c>
      <c r="J32" s="269"/>
      <c r="K32" s="269"/>
      <c r="L32" s="269">
        <v>11144</v>
      </c>
      <c r="M32" s="269"/>
      <c r="N32" s="211"/>
      <c r="O32" s="270">
        <f>SUM(P32:U32)</f>
        <v>31222</v>
      </c>
      <c r="P32" s="271">
        <v>16431</v>
      </c>
      <c r="Q32" s="269">
        <v>5019</v>
      </c>
      <c r="R32" s="269">
        <v>9772</v>
      </c>
      <c r="S32" s="269"/>
      <c r="T32" s="272"/>
      <c r="U32" s="239"/>
    </row>
    <row r="33" spans="1:21" ht="14.25">
      <c r="A33" s="191"/>
      <c r="E33" s="192"/>
      <c r="F33" s="207"/>
      <c r="G33" s="265"/>
      <c r="H33" s="47"/>
      <c r="I33" s="47"/>
      <c r="J33" s="47"/>
      <c r="K33" s="273"/>
      <c r="L33" s="47"/>
      <c r="M33" s="47"/>
      <c r="N33" s="48"/>
      <c r="O33" s="44"/>
      <c r="P33" s="266"/>
      <c r="Q33" s="47"/>
      <c r="R33" s="47"/>
      <c r="S33" s="47"/>
      <c r="T33" s="43"/>
      <c r="U33" s="257"/>
    </row>
    <row r="34" spans="1:21" ht="15">
      <c r="A34" s="203" t="s">
        <v>629</v>
      </c>
      <c r="B34" s="197"/>
      <c r="C34" s="197"/>
      <c r="D34" s="197"/>
      <c r="E34" s="198"/>
      <c r="F34" s="204">
        <f>SUM(F30:F33)</f>
        <v>68207</v>
      </c>
      <c r="G34" s="274">
        <f>SUM(G30:G33)</f>
        <v>9250</v>
      </c>
      <c r="H34" s="275"/>
      <c r="I34" s="276">
        <f>SUM(I30:I33)</f>
        <v>47813</v>
      </c>
      <c r="J34" s="275"/>
      <c r="K34" s="275">
        <f>SUM(K30:K33)</f>
        <v>0</v>
      </c>
      <c r="L34" s="276">
        <f>SUM(L30:L33)</f>
        <v>11144</v>
      </c>
      <c r="M34" s="275"/>
      <c r="N34" s="201"/>
      <c r="O34" s="277">
        <f>SUM(O30:O33)</f>
        <v>68207</v>
      </c>
      <c r="P34" s="278">
        <f>SUM(P30:P33)</f>
        <v>33466</v>
      </c>
      <c r="Q34" s="276">
        <f>SUM(Q30:Q33)</f>
        <v>9233</v>
      </c>
      <c r="R34" s="276">
        <f>SUM(R30:R33)</f>
        <v>25508</v>
      </c>
      <c r="S34" s="276"/>
      <c r="T34" s="279"/>
      <c r="U34" s="264"/>
    </row>
    <row r="35" spans="1:21" ht="14.25">
      <c r="A35" s="191"/>
      <c r="E35" s="192"/>
      <c r="F35" s="193">
        <f>SUM(G35:N35)</f>
        <v>0</v>
      </c>
      <c r="G35" s="280"/>
      <c r="H35" s="281"/>
      <c r="I35" s="281"/>
      <c r="J35" s="281"/>
      <c r="K35" s="281"/>
      <c r="L35" s="281"/>
      <c r="M35" s="281"/>
      <c r="N35" s="195"/>
      <c r="O35" s="282"/>
      <c r="P35" s="283"/>
      <c r="Q35" s="281"/>
      <c r="R35" s="281"/>
      <c r="S35" s="281"/>
      <c r="T35" s="284"/>
      <c r="U35" s="239"/>
    </row>
    <row r="36" spans="1:21" ht="14.25">
      <c r="A36" s="191" t="s">
        <v>640</v>
      </c>
      <c r="E36" s="192"/>
      <c r="F36" s="193">
        <f>SUM(G36:N36)</f>
        <v>140112</v>
      </c>
      <c r="G36" s="280">
        <v>570</v>
      </c>
      <c r="H36" s="281"/>
      <c r="I36" s="281">
        <f>O36-G36</f>
        <v>139542</v>
      </c>
      <c r="J36" s="281"/>
      <c r="K36" s="281"/>
      <c r="L36" s="281"/>
      <c r="M36" s="281"/>
      <c r="N36" s="195"/>
      <c r="O36" s="282">
        <f>SUM(P36:U36)</f>
        <v>140112</v>
      </c>
      <c r="P36" s="283">
        <v>96064</v>
      </c>
      <c r="Q36" s="281">
        <v>25189</v>
      </c>
      <c r="R36" s="281">
        <v>15739</v>
      </c>
      <c r="S36" s="281"/>
      <c r="T36" s="284">
        <v>3120</v>
      </c>
      <c r="U36" s="239"/>
    </row>
    <row r="37" spans="1:21" ht="14.25">
      <c r="A37" s="191"/>
      <c r="E37" s="192"/>
      <c r="F37" s="193"/>
      <c r="G37" s="280"/>
      <c r="H37" s="281"/>
      <c r="I37" s="281"/>
      <c r="J37" s="281"/>
      <c r="K37" s="281"/>
      <c r="L37" s="281"/>
      <c r="M37" s="281"/>
      <c r="N37" s="195"/>
      <c r="O37" s="282"/>
      <c r="P37" s="283"/>
      <c r="Q37" s="281"/>
      <c r="R37" s="281"/>
      <c r="S37" s="281"/>
      <c r="T37" s="284"/>
      <c r="U37" s="239"/>
    </row>
    <row r="38" spans="1:21" ht="14.25">
      <c r="A38" s="191" t="s">
        <v>655</v>
      </c>
      <c r="B38" s="1"/>
      <c r="C38" s="1"/>
      <c r="D38" s="1"/>
      <c r="E38" s="186"/>
      <c r="F38" s="193">
        <f>SUM(G38:N38)</f>
        <v>451798</v>
      </c>
      <c r="G38" s="280">
        <v>100165</v>
      </c>
      <c r="H38" s="281"/>
      <c r="I38" s="281">
        <v>351633</v>
      </c>
      <c r="J38" s="281"/>
      <c r="K38" s="281"/>
      <c r="L38" s="281"/>
      <c r="M38" s="281"/>
      <c r="N38" s="195"/>
      <c r="O38" s="282">
        <f>SUM(P38:U38)</f>
        <v>451798</v>
      </c>
      <c r="P38" s="283">
        <v>212165</v>
      </c>
      <c r="Q38" s="281">
        <v>55777</v>
      </c>
      <c r="R38" s="281">
        <v>173016</v>
      </c>
      <c r="S38" s="281"/>
      <c r="T38" s="284">
        <v>10840</v>
      </c>
      <c r="U38" s="195"/>
    </row>
    <row r="39" spans="1:21" ht="14.25">
      <c r="A39" s="191"/>
      <c r="E39" s="192"/>
      <c r="F39" s="193"/>
      <c r="G39" s="280"/>
      <c r="H39" s="281"/>
      <c r="I39" s="281"/>
      <c r="J39" s="281"/>
      <c r="K39" s="281"/>
      <c r="L39" s="281"/>
      <c r="M39" s="281"/>
      <c r="N39" s="195"/>
      <c r="O39" s="282"/>
      <c r="P39" s="283"/>
      <c r="Q39" s="281"/>
      <c r="R39" s="281"/>
      <c r="S39" s="281"/>
      <c r="T39" s="284"/>
      <c r="U39" s="239"/>
    </row>
    <row r="40" spans="1:21" ht="14.25">
      <c r="A40" s="196" t="s">
        <v>642</v>
      </c>
      <c r="B40" s="197"/>
      <c r="C40" s="197"/>
      <c r="D40" s="197"/>
      <c r="E40" s="198"/>
      <c r="F40" s="199">
        <f>SUM(G40:N40)</f>
        <v>112496</v>
      </c>
      <c r="G40" s="285">
        <v>3896</v>
      </c>
      <c r="H40" s="275"/>
      <c r="I40" s="275">
        <f>63000+45600</f>
        <v>108600</v>
      </c>
      <c r="J40" s="275"/>
      <c r="K40" s="275"/>
      <c r="L40" s="275"/>
      <c r="M40" s="275"/>
      <c r="N40" s="201"/>
      <c r="O40" s="286">
        <f>SUM(P40:U40)</f>
        <v>112496</v>
      </c>
      <c r="P40" s="287">
        <v>52532</v>
      </c>
      <c r="Q40" s="275">
        <v>13766</v>
      </c>
      <c r="R40" s="275">
        <v>44998</v>
      </c>
      <c r="S40" s="275"/>
      <c r="T40" s="279">
        <v>1200</v>
      </c>
      <c r="U40" s="239"/>
    </row>
    <row r="41" spans="1:21" ht="14.25">
      <c r="A41" s="191"/>
      <c r="E41" s="192"/>
      <c r="F41" s="193"/>
      <c r="G41" s="280"/>
      <c r="H41" s="281"/>
      <c r="I41" s="281"/>
      <c r="J41" s="281"/>
      <c r="K41" s="281"/>
      <c r="L41" s="281"/>
      <c r="M41" s="281"/>
      <c r="N41" s="195"/>
      <c r="O41" s="282"/>
      <c r="P41" s="283"/>
      <c r="Q41" s="281"/>
      <c r="R41" s="281"/>
      <c r="S41" s="281"/>
      <c r="T41" s="284"/>
      <c r="U41" s="257"/>
    </row>
    <row r="42" spans="1:22" ht="15">
      <c r="A42" s="203" t="s">
        <v>630</v>
      </c>
      <c r="B42" s="197"/>
      <c r="C42" s="197"/>
      <c r="D42" s="288"/>
      <c r="E42" s="289"/>
      <c r="F42" s="204">
        <f>SUM(F36:F41)</f>
        <v>704406</v>
      </c>
      <c r="G42" s="274">
        <f>SUM(G36:G41)</f>
        <v>104631</v>
      </c>
      <c r="H42" s="275"/>
      <c r="I42" s="276">
        <f>SUM(I36:I41)</f>
        <v>599775</v>
      </c>
      <c r="J42" s="275"/>
      <c r="K42" s="275"/>
      <c r="L42" s="275"/>
      <c r="M42" s="275"/>
      <c r="N42" s="201"/>
      <c r="O42" s="277">
        <f>SUM(O36:O41)</f>
        <v>704406</v>
      </c>
      <c r="P42" s="278">
        <f>SUM(P36:P41)</f>
        <v>360761</v>
      </c>
      <c r="Q42" s="276">
        <f>SUM(Q36:Q41)</f>
        <v>94732</v>
      </c>
      <c r="R42" s="276">
        <f>SUM(R36:R41)</f>
        <v>233753</v>
      </c>
      <c r="S42" s="276"/>
      <c r="T42" s="290">
        <f>SUM(T36:T40)</f>
        <v>15160</v>
      </c>
      <c r="U42" s="264"/>
      <c r="V42" s="267"/>
    </row>
    <row r="43" spans="1:21" ht="14.25">
      <c r="A43" s="191"/>
      <c r="E43" s="192"/>
      <c r="F43" s="193"/>
      <c r="G43" s="280"/>
      <c r="H43" s="281"/>
      <c r="I43" s="281"/>
      <c r="J43" s="281"/>
      <c r="K43" s="281"/>
      <c r="L43" s="281"/>
      <c r="M43" s="281"/>
      <c r="N43" s="195"/>
      <c r="O43" s="282"/>
      <c r="P43" s="283"/>
      <c r="Q43" s="281"/>
      <c r="R43" s="281"/>
      <c r="S43" s="281"/>
      <c r="T43" s="284"/>
      <c r="U43" s="239"/>
    </row>
    <row r="44" spans="1:21" ht="14.25">
      <c r="A44" s="191" t="s">
        <v>643</v>
      </c>
      <c r="E44" s="192"/>
      <c r="F44" s="193">
        <f>SUM(G44:N44)</f>
        <v>1951401</v>
      </c>
      <c r="G44" s="280">
        <v>91618</v>
      </c>
      <c r="H44" s="281">
        <v>585189</v>
      </c>
      <c r="I44" s="281"/>
      <c r="J44" s="281">
        <v>886190</v>
      </c>
      <c r="K44" s="281">
        <v>27208</v>
      </c>
      <c r="L44" s="281">
        <v>83196</v>
      </c>
      <c r="M44" s="281">
        <v>278000</v>
      </c>
      <c r="N44" s="195"/>
      <c r="O44" s="282">
        <f>SUM(P44:U44)</f>
        <v>1951401</v>
      </c>
      <c r="P44" s="283">
        <v>211705</v>
      </c>
      <c r="Q44" s="281">
        <v>52474</v>
      </c>
      <c r="R44" s="281">
        <v>183383</v>
      </c>
      <c r="S44" s="281">
        <v>1438839</v>
      </c>
      <c r="T44" s="284"/>
      <c r="U44" s="48">
        <v>65000</v>
      </c>
    </row>
    <row r="45" spans="1:21" ht="14.25">
      <c r="A45" s="191"/>
      <c r="E45" s="192"/>
      <c r="F45" s="193"/>
      <c r="G45" s="280"/>
      <c r="H45" s="281"/>
      <c r="I45" s="281"/>
      <c r="J45" s="281"/>
      <c r="K45" s="281"/>
      <c r="L45" s="281"/>
      <c r="M45" s="281"/>
      <c r="N45" s="195"/>
      <c r="O45" s="282"/>
      <c r="P45" s="283"/>
      <c r="Q45" s="281"/>
      <c r="R45" s="281"/>
      <c r="S45" s="281"/>
      <c r="T45" s="284"/>
      <c r="U45" s="239"/>
    </row>
    <row r="46" spans="1:22" ht="14.25">
      <c r="A46" s="191" t="s">
        <v>644</v>
      </c>
      <c r="E46" s="192"/>
      <c r="F46" s="193">
        <f>SUM(G46:N46)</f>
        <v>87191</v>
      </c>
      <c r="G46" s="280">
        <v>34990</v>
      </c>
      <c r="H46" s="281"/>
      <c r="I46" s="281"/>
      <c r="J46" s="281">
        <v>48481</v>
      </c>
      <c r="K46" s="281"/>
      <c r="L46" s="281">
        <v>3720</v>
      </c>
      <c r="M46" s="281"/>
      <c r="N46" s="195"/>
      <c r="O46" s="282">
        <f>SUM(P46:U46)</f>
        <v>87191</v>
      </c>
      <c r="P46" s="283">
        <v>40352</v>
      </c>
      <c r="Q46" s="281">
        <v>9727</v>
      </c>
      <c r="R46" s="281">
        <v>37112</v>
      </c>
      <c r="S46" s="281"/>
      <c r="T46" s="284"/>
      <c r="U46" s="239"/>
      <c r="V46" s="267"/>
    </row>
    <row r="47" spans="1:21" ht="14.25">
      <c r="A47" s="191"/>
      <c r="E47" s="192"/>
      <c r="F47" s="193"/>
      <c r="G47" s="280"/>
      <c r="H47" s="281"/>
      <c r="I47" s="281"/>
      <c r="J47" s="281"/>
      <c r="K47" s="281"/>
      <c r="L47" s="281"/>
      <c r="M47" s="281"/>
      <c r="N47" s="195"/>
      <c r="O47" s="282"/>
      <c r="P47" s="283"/>
      <c r="Q47" s="281"/>
      <c r="R47" s="281"/>
      <c r="S47" s="281"/>
      <c r="T47" s="284"/>
      <c r="U47" s="239"/>
    </row>
    <row r="48" spans="1:21" ht="14.25">
      <c r="A48" s="196" t="s">
        <v>645</v>
      </c>
      <c r="B48" s="197"/>
      <c r="C48" s="197"/>
      <c r="D48" s="197"/>
      <c r="E48" s="198"/>
      <c r="F48" s="199">
        <f>SUM(G48:N48)</f>
        <v>15927</v>
      </c>
      <c r="G48" s="285"/>
      <c r="H48" s="275"/>
      <c r="I48" s="275"/>
      <c r="J48" s="275">
        <v>15927</v>
      </c>
      <c r="K48" s="275"/>
      <c r="L48" s="275"/>
      <c r="M48" s="275"/>
      <c r="N48" s="201"/>
      <c r="O48" s="286">
        <f>SUM(P48:U48)</f>
        <v>15927</v>
      </c>
      <c r="P48" s="287">
        <v>11360</v>
      </c>
      <c r="Q48" s="275">
        <v>3067</v>
      </c>
      <c r="R48" s="275">
        <v>1500</v>
      </c>
      <c r="S48" s="275"/>
      <c r="T48" s="279"/>
      <c r="U48" s="239"/>
    </row>
    <row r="49" spans="1:21" ht="14.25">
      <c r="A49" s="191"/>
      <c r="E49" s="192"/>
      <c r="F49" s="193"/>
      <c r="G49" s="280"/>
      <c r="H49" s="281"/>
      <c r="I49" s="281"/>
      <c r="J49" s="281"/>
      <c r="K49" s="281"/>
      <c r="L49" s="281"/>
      <c r="M49" s="281"/>
      <c r="N49" s="195"/>
      <c r="O49" s="282"/>
      <c r="P49" s="283"/>
      <c r="Q49" s="281"/>
      <c r="R49" s="281"/>
      <c r="S49" s="281"/>
      <c r="T49" s="284"/>
      <c r="U49" s="257"/>
    </row>
    <row r="50" spans="1:21" ht="15">
      <c r="A50" s="203" t="s">
        <v>654</v>
      </c>
      <c r="B50" s="291"/>
      <c r="C50" s="291"/>
      <c r="D50" s="291"/>
      <c r="E50" s="198"/>
      <c r="F50" s="204">
        <f>SUM(F44:F49)</f>
        <v>2054519</v>
      </c>
      <c r="G50" s="285">
        <f>SUM(G44:G48)</f>
        <v>126608</v>
      </c>
      <c r="H50" s="275">
        <f>SUM(H44:H48)</f>
        <v>585189</v>
      </c>
      <c r="I50" s="275">
        <f>SUM(I44:I48)</f>
        <v>0</v>
      </c>
      <c r="J50" s="275">
        <f>SUM(J44:J49)</f>
        <v>950598</v>
      </c>
      <c r="K50" s="275">
        <f>SUM(K44:K49)</f>
        <v>27208</v>
      </c>
      <c r="L50" s="275">
        <f>SUM(L44:L48)</f>
        <v>86916</v>
      </c>
      <c r="M50" s="275">
        <f>SUM(M44:M48)</f>
        <v>278000</v>
      </c>
      <c r="N50" s="201"/>
      <c r="O50" s="277">
        <f>SUM(O44:O49)</f>
        <v>2054519</v>
      </c>
      <c r="P50" s="287">
        <f aca="true" t="shared" si="0" ref="P50:U50">SUM(P44,P46,P48)</f>
        <v>263417</v>
      </c>
      <c r="Q50" s="275">
        <f t="shared" si="0"/>
        <v>65268</v>
      </c>
      <c r="R50" s="275">
        <f t="shared" si="0"/>
        <v>221995</v>
      </c>
      <c r="S50" s="275">
        <f t="shared" si="0"/>
        <v>1438839</v>
      </c>
      <c r="T50" s="279">
        <f t="shared" si="0"/>
        <v>0</v>
      </c>
      <c r="U50" s="211">
        <f t="shared" si="0"/>
        <v>65000</v>
      </c>
    </row>
    <row r="51" spans="1:21" ht="15">
      <c r="A51" s="191"/>
      <c r="E51" s="192"/>
      <c r="F51" s="292"/>
      <c r="G51" s="280"/>
      <c r="H51" s="281"/>
      <c r="I51" s="281"/>
      <c r="J51" s="281"/>
      <c r="K51" s="281"/>
      <c r="L51" s="281"/>
      <c r="M51" s="281"/>
      <c r="N51" s="195"/>
      <c r="O51" s="293"/>
      <c r="P51" s="283"/>
      <c r="Q51" s="281"/>
      <c r="R51" s="281"/>
      <c r="S51" s="281"/>
      <c r="T51" s="284"/>
      <c r="U51" s="239"/>
    </row>
    <row r="52" spans="1:22" ht="15.75">
      <c r="A52" s="216" t="s">
        <v>646</v>
      </c>
      <c r="B52" s="217"/>
      <c r="C52" s="217"/>
      <c r="D52" s="217"/>
      <c r="E52" s="218"/>
      <c r="F52" s="294">
        <f aca="true" t="shared" si="1" ref="F52:M52">SUM(F50,F42,F34,F28)</f>
        <v>3567960</v>
      </c>
      <c r="G52" s="295">
        <f t="shared" si="1"/>
        <v>284478</v>
      </c>
      <c r="H52" s="296">
        <f t="shared" si="1"/>
        <v>585189</v>
      </c>
      <c r="I52" s="296">
        <f t="shared" si="1"/>
        <v>1344427</v>
      </c>
      <c r="J52" s="296">
        <f t="shared" si="1"/>
        <v>950598</v>
      </c>
      <c r="K52" s="296">
        <f t="shared" si="1"/>
        <v>27208</v>
      </c>
      <c r="L52" s="296">
        <f t="shared" si="1"/>
        <v>98060</v>
      </c>
      <c r="M52" s="296">
        <f t="shared" si="1"/>
        <v>278000</v>
      </c>
      <c r="N52" s="297"/>
      <c r="O52" s="298">
        <f aca="true" t="shared" si="2" ref="O52:U52">SUM(O50,O42,O34,O28)</f>
        <v>3567960</v>
      </c>
      <c r="P52" s="299">
        <f t="shared" si="2"/>
        <v>1127533</v>
      </c>
      <c r="Q52" s="296">
        <f t="shared" si="2"/>
        <v>292028</v>
      </c>
      <c r="R52" s="296">
        <f t="shared" si="2"/>
        <v>621876</v>
      </c>
      <c r="S52" s="296">
        <f t="shared" si="2"/>
        <v>1438839</v>
      </c>
      <c r="T52" s="300">
        <f t="shared" si="2"/>
        <v>22684</v>
      </c>
      <c r="U52" s="297">
        <f t="shared" si="2"/>
        <v>65000</v>
      </c>
      <c r="V52" s="267"/>
    </row>
    <row r="54" spans="2:17" ht="14.25">
      <c r="B54" s="301"/>
      <c r="G54" s="45" t="s">
        <v>263</v>
      </c>
      <c r="J54" s="302"/>
      <c r="M54" s="267"/>
      <c r="Q54" s="267"/>
    </row>
    <row r="55" spans="2:22" ht="14.25">
      <c r="B55" s="303"/>
      <c r="I55" s="267"/>
      <c r="J55" s="267"/>
      <c r="R55" s="267"/>
      <c r="V55" s="267"/>
    </row>
    <row r="56" ht="14.25">
      <c r="I56" s="267"/>
    </row>
    <row r="57" ht="14.25">
      <c r="I57" s="267"/>
    </row>
    <row r="58" ht="14.25">
      <c r="S58" s="267"/>
    </row>
    <row r="60" ht="14.25">
      <c r="I60" s="267"/>
    </row>
  </sheetData>
  <mergeCells count="4">
    <mergeCell ref="T1:U1"/>
    <mergeCell ref="A3:T3"/>
    <mergeCell ref="T6:U6"/>
    <mergeCell ref="A7:D7"/>
  </mergeCells>
  <printOptions horizontalCentered="1"/>
  <pageMargins left="0.7875" right="0.7875" top="0.7875" bottom="0.7875" header="0.5118055555555556" footer="0.5118055555555556"/>
  <pageSetup cellComments="atEnd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 topLeftCell="A3">
      <selection activeCell="A7" sqref="A7:E7"/>
    </sheetView>
  </sheetViews>
  <sheetFormatPr defaultColWidth="9.140625" defaultRowHeight="12.75"/>
  <cols>
    <col min="1" max="1" width="11.140625" style="1" customWidth="1"/>
    <col min="2" max="2" width="8.7109375" style="1" customWidth="1"/>
    <col min="3" max="3" width="2.7109375" style="1" customWidth="1"/>
    <col min="4" max="4" width="8.7109375" style="1" customWidth="1"/>
    <col min="5" max="5" width="4.7109375" style="1" customWidth="1"/>
    <col min="6" max="6" width="10.140625" style="1" customWidth="1"/>
    <col min="7" max="7" width="8.28125" style="1" customWidth="1"/>
    <col min="8" max="8" width="8.7109375" style="1" customWidth="1"/>
    <col min="9" max="11" width="8.140625" style="1" customWidth="1"/>
    <col min="12" max="13" width="8.7109375" style="1" customWidth="1"/>
    <col min="16" max="16" width="9.7109375" style="1" customWidth="1"/>
    <col min="17" max="17" width="10.28125" style="1" customWidth="1"/>
    <col min="18" max="18" width="10.00390625" style="1" customWidth="1"/>
    <col min="19" max="20" width="9.28125" style="1" customWidth="1"/>
    <col min="21" max="21" width="8.140625" style="1" customWidth="1"/>
    <col min="22" max="22" width="10.140625" style="1" customWidth="1"/>
    <col min="23" max="23" width="8.140625" style="1" customWidth="1"/>
    <col min="24" max="26" width="8.7109375" style="1" customWidth="1"/>
  </cols>
  <sheetData>
    <row r="1" spans="1:26" ht="14.2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23"/>
      <c r="X1" s="2"/>
      <c r="Y1" s="836" t="s">
        <v>337</v>
      </c>
      <c r="Z1" s="836"/>
    </row>
    <row r="2" spans="1:26" ht="14.2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825" t="s">
        <v>338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</row>
    <row r="4" spans="1:2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thickBot="1">
      <c r="A6" s="6"/>
      <c r="B6" s="6"/>
      <c r="C6" s="6"/>
      <c r="D6" s="6"/>
      <c r="E6" s="6"/>
      <c r="F6" s="22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W6" s="2"/>
      <c r="X6" s="2"/>
      <c r="Y6" s="2"/>
      <c r="Z6" s="2" t="s">
        <v>193</v>
      </c>
    </row>
    <row r="7" spans="1:26" ht="15" thickBot="1">
      <c r="A7" s="823" t="s">
        <v>569</v>
      </c>
      <c r="B7" s="823"/>
      <c r="C7" s="823"/>
      <c r="D7" s="823"/>
      <c r="E7" s="823"/>
      <c r="F7" s="770" t="s">
        <v>570</v>
      </c>
      <c r="G7" s="764" t="s">
        <v>571</v>
      </c>
      <c r="H7" s="764" t="s">
        <v>572</v>
      </c>
      <c r="I7" s="764" t="s">
        <v>573</v>
      </c>
      <c r="J7" s="764" t="s">
        <v>574</v>
      </c>
      <c r="K7" s="764" t="s">
        <v>575</v>
      </c>
      <c r="L7" s="764" t="s">
        <v>576</v>
      </c>
      <c r="M7" s="764" t="s">
        <v>577</v>
      </c>
      <c r="N7" s="764" t="s">
        <v>578</v>
      </c>
      <c r="O7" s="764" t="s">
        <v>615</v>
      </c>
      <c r="P7" s="764" t="s">
        <v>616</v>
      </c>
      <c r="Q7" s="764" t="s">
        <v>617</v>
      </c>
      <c r="R7" s="764" t="s">
        <v>618</v>
      </c>
      <c r="S7" s="764" t="s">
        <v>692</v>
      </c>
      <c r="T7" s="764" t="s">
        <v>693</v>
      </c>
      <c r="U7" s="764" t="s">
        <v>694</v>
      </c>
      <c r="V7" s="764" t="s">
        <v>695</v>
      </c>
      <c r="W7" s="764" t="s">
        <v>696</v>
      </c>
      <c r="X7" s="764" t="s">
        <v>697</v>
      </c>
      <c r="Y7" s="764" t="s">
        <v>698</v>
      </c>
      <c r="Z7" s="767" t="s">
        <v>699</v>
      </c>
    </row>
    <row r="8" spans="1:26" ht="13.5" customHeight="1">
      <c r="A8" s="74" t="s">
        <v>280</v>
      </c>
      <c r="B8" s="31"/>
      <c r="C8" s="31"/>
      <c r="D8" s="31"/>
      <c r="E8" s="31"/>
      <c r="F8" s="226" t="s">
        <v>272</v>
      </c>
      <c r="G8" s="31" t="s">
        <v>281</v>
      </c>
      <c r="H8" s="31"/>
      <c r="I8" s="31"/>
      <c r="J8" s="31"/>
      <c r="K8" s="31"/>
      <c r="L8" s="31"/>
      <c r="M8" s="31"/>
      <c r="N8" s="31"/>
      <c r="O8" s="31"/>
      <c r="P8" s="31"/>
      <c r="Q8" s="227" t="s">
        <v>272</v>
      </c>
      <c r="R8" s="31" t="s">
        <v>282</v>
      </c>
      <c r="S8" s="31"/>
      <c r="T8" s="31"/>
      <c r="U8" s="31"/>
      <c r="V8" s="31"/>
      <c r="W8" s="31"/>
      <c r="X8" s="31"/>
      <c r="Y8" s="31"/>
      <c r="Z8" s="304"/>
    </row>
    <row r="9" spans="1:26" ht="13.5" customHeight="1">
      <c r="A9" s="38"/>
      <c r="B9" s="2"/>
      <c r="C9" s="2"/>
      <c r="D9" s="2"/>
      <c r="E9" s="2"/>
      <c r="F9" s="228" t="s">
        <v>274</v>
      </c>
      <c r="G9" s="2"/>
      <c r="H9" s="2"/>
      <c r="I9" s="2"/>
      <c r="J9" s="2"/>
      <c r="K9" s="2"/>
      <c r="L9" s="2"/>
      <c r="M9" s="2"/>
      <c r="N9" s="2"/>
      <c r="O9" s="2"/>
      <c r="P9" s="2"/>
      <c r="Q9" s="229" t="s">
        <v>276</v>
      </c>
      <c r="R9" s="90"/>
      <c r="S9" s="90"/>
      <c r="T9" s="90"/>
      <c r="U9" s="90"/>
      <c r="V9" s="90"/>
      <c r="W9" s="90"/>
      <c r="X9" s="90"/>
      <c r="Y9" s="90"/>
      <c r="Z9" s="305"/>
    </row>
    <row r="10" spans="1:26" ht="13.5" customHeight="1">
      <c r="A10" s="38"/>
      <c r="B10" s="2"/>
      <c r="C10" s="2"/>
      <c r="D10" s="2"/>
      <c r="E10" s="2"/>
      <c r="F10" s="228" t="s">
        <v>273</v>
      </c>
      <c r="G10" s="306" t="s">
        <v>339</v>
      </c>
      <c r="H10" s="307" t="s">
        <v>339</v>
      </c>
      <c r="I10" s="307" t="s">
        <v>285</v>
      </c>
      <c r="J10" s="307" t="s">
        <v>340</v>
      </c>
      <c r="K10" s="307" t="s">
        <v>339</v>
      </c>
      <c r="L10" s="307" t="s">
        <v>341</v>
      </c>
      <c r="M10" s="307" t="s">
        <v>284</v>
      </c>
      <c r="N10" s="307" t="s">
        <v>272</v>
      </c>
      <c r="O10" s="308" t="s">
        <v>272</v>
      </c>
      <c r="P10" s="309" t="s">
        <v>342</v>
      </c>
      <c r="Q10" s="229" t="s">
        <v>275</v>
      </c>
      <c r="R10" s="310" t="s">
        <v>343</v>
      </c>
      <c r="S10" s="307" t="s">
        <v>344</v>
      </c>
      <c r="T10" s="307" t="s">
        <v>272</v>
      </c>
      <c r="U10" s="307" t="s">
        <v>272</v>
      </c>
      <c r="V10" s="307" t="s">
        <v>272</v>
      </c>
      <c r="W10" s="310" t="s">
        <v>272</v>
      </c>
      <c r="X10" s="310" t="s">
        <v>345</v>
      </c>
      <c r="Y10" s="310" t="s">
        <v>342</v>
      </c>
      <c r="Z10" s="311" t="s">
        <v>272</v>
      </c>
    </row>
    <row r="11" spans="1:26" ht="13.5" customHeight="1">
      <c r="A11" s="38"/>
      <c r="B11" s="2"/>
      <c r="C11" s="2"/>
      <c r="D11" s="2"/>
      <c r="E11" s="2"/>
      <c r="F11" s="228" t="s">
        <v>270</v>
      </c>
      <c r="G11" s="312" t="s">
        <v>346</v>
      </c>
      <c r="H11" s="313" t="s">
        <v>346</v>
      </c>
      <c r="I11" s="313" t="s">
        <v>347</v>
      </c>
      <c r="J11" s="313" t="s">
        <v>348</v>
      </c>
      <c r="K11" s="313" t="s">
        <v>349</v>
      </c>
      <c r="L11" s="313" t="s">
        <v>350</v>
      </c>
      <c r="M11" s="313" t="s">
        <v>297</v>
      </c>
      <c r="N11" s="313" t="s">
        <v>349</v>
      </c>
      <c r="O11" s="310" t="s">
        <v>349</v>
      </c>
      <c r="P11" s="314" t="s">
        <v>351</v>
      </c>
      <c r="Q11" s="229" t="s">
        <v>270</v>
      </c>
      <c r="R11" s="310" t="s">
        <v>352</v>
      </c>
      <c r="S11" s="313" t="s">
        <v>276</v>
      </c>
      <c r="T11" s="313" t="s">
        <v>349</v>
      </c>
      <c r="U11" s="313" t="s">
        <v>349</v>
      </c>
      <c r="V11" s="313" t="s">
        <v>349</v>
      </c>
      <c r="W11" s="310" t="s">
        <v>349</v>
      </c>
      <c r="X11" s="310" t="s">
        <v>353</v>
      </c>
      <c r="Y11" s="310" t="s">
        <v>354</v>
      </c>
      <c r="Z11" s="311" t="s">
        <v>276</v>
      </c>
    </row>
    <row r="12" spans="1:26" ht="13.5" customHeight="1">
      <c r="A12" s="38"/>
      <c r="B12" s="2"/>
      <c r="C12" s="2"/>
      <c r="D12" s="2"/>
      <c r="E12" s="2"/>
      <c r="F12" s="228"/>
      <c r="G12" s="312" t="s">
        <v>355</v>
      </c>
      <c r="H12" s="313" t="s">
        <v>356</v>
      </c>
      <c r="I12" s="313" t="s">
        <v>320</v>
      </c>
      <c r="J12" s="313" t="s">
        <v>357</v>
      </c>
      <c r="K12" s="313" t="s">
        <v>358</v>
      </c>
      <c r="L12" s="313" t="s">
        <v>359</v>
      </c>
      <c r="M12" s="313" t="s">
        <v>311</v>
      </c>
      <c r="N12" s="313" t="s">
        <v>302</v>
      </c>
      <c r="O12" s="310" t="s">
        <v>360</v>
      </c>
      <c r="P12" s="314" t="s">
        <v>361</v>
      </c>
      <c r="Q12" s="229"/>
      <c r="R12" s="310" t="s">
        <v>263</v>
      </c>
      <c r="S12" s="313" t="s">
        <v>275</v>
      </c>
      <c r="T12" s="313" t="s">
        <v>322</v>
      </c>
      <c r="U12" s="313" t="s">
        <v>362</v>
      </c>
      <c r="V12" s="313" t="s">
        <v>360</v>
      </c>
      <c r="W12" s="310" t="s">
        <v>363</v>
      </c>
      <c r="X12" s="310" t="s">
        <v>364</v>
      </c>
      <c r="Y12" s="310" t="s">
        <v>365</v>
      </c>
      <c r="Z12" s="311" t="s">
        <v>366</v>
      </c>
    </row>
    <row r="13" spans="1:26" ht="13.5" customHeight="1">
      <c r="A13" s="38"/>
      <c r="B13" s="2"/>
      <c r="C13" s="2"/>
      <c r="D13" s="2"/>
      <c r="E13" s="2"/>
      <c r="F13" s="228"/>
      <c r="G13" s="312" t="s">
        <v>367</v>
      </c>
      <c r="H13" s="313" t="s">
        <v>312</v>
      </c>
      <c r="I13" s="313" t="s">
        <v>328</v>
      </c>
      <c r="J13" s="313" t="s">
        <v>368</v>
      </c>
      <c r="K13" s="313" t="s">
        <v>369</v>
      </c>
      <c r="L13" s="313" t="s">
        <v>370</v>
      </c>
      <c r="M13" s="313" t="s">
        <v>321</v>
      </c>
      <c r="N13" s="313" t="s">
        <v>314</v>
      </c>
      <c r="O13" s="310" t="s">
        <v>371</v>
      </c>
      <c r="P13" s="314" t="s">
        <v>372</v>
      </c>
      <c r="Q13" s="229"/>
      <c r="R13" s="310"/>
      <c r="S13" s="313" t="s">
        <v>352</v>
      </c>
      <c r="T13" s="313" t="s">
        <v>373</v>
      </c>
      <c r="U13" s="313" t="s">
        <v>374</v>
      </c>
      <c r="V13" s="313" t="s">
        <v>375</v>
      </c>
      <c r="W13" s="310" t="s">
        <v>376</v>
      </c>
      <c r="X13" s="310"/>
      <c r="Y13" s="310" t="s">
        <v>372</v>
      </c>
      <c r="Z13" s="311" t="s">
        <v>377</v>
      </c>
    </row>
    <row r="14" spans="1:26" ht="13.5" customHeight="1">
      <c r="A14" s="38"/>
      <c r="B14" s="2"/>
      <c r="C14" s="2"/>
      <c r="D14" s="2"/>
      <c r="E14" s="2"/>
      <c r="F14" s="228"/>
      <c r="G14" s="312" t="s">
        <v>378</v>
      </c>
      <c r="H14" s="313" t="s">
        <v>322</v>
      </c>
      <c r="I14" s="313" t="s">
        <v>332</v>
      </c>
      <c r="J14" s="313" t="s">
        <v>379</v>
      </c>
      <c r="K14" s="313" t="s">
        <v>380</v>
      </c>
      <c r="L14" s="313" t="s">
        <v>346</v>
      </c>
      <c r="M14" s="313" t="s">
        <v>329</v>
      </c>
      <c r="N14" s="313"/>
      <c r="O14" s="310"/>
      <c r="P14" s="314" t="s">
        <v>381</v>
      </c>
      <c r="Q14" s="229"/>
      <c r="R14" s="310"/>
      <c r="S14" s="313"/>
      <c r="T14" s="313"/>
      <c r="U14" s="313" t="s">
        <v>382</v>
      </c>
      <c r="V14" s="313"/>
      <c r="W14" s="310"/>
      <c r="X14" s="310"/>
      <c r="Y14" s="310" t="s">
        <v>381</v>
      </c>
      <c r="Z14" s="311"/>
    </row>
    <row r="15" spans="1:26" ht="13.5" customHeight="1">
      <c r="A15" s="101"/>
      <c r="B15" s="90"/>
      <c r="C15" s="90"/>
      <c r="D15" s="90"/>
      <c r="E15" s="90"/>
      <c r="F15" s="315"/>
      <c r="G15" s="316" t="s">
        <v>383</v>
      </c>
      <c r="H15" s="317" t="s">
        <v>330</v>
      </c>
      <c r="I15" s="316"/>
      <c r="J15" s="316"/>
      <c r="K15" s="316"/>
      <c r="L15" s="317" t="s">
        <v>384</v>
      </c>
      <c r="M15" s="317" t="s">
        <v>335</v>
      </c>
      <c r="N15" s="317"/>
      <c r="O15" s="316"/>
      <c r="P15" s="318" t="s">
        <v>385</v>
      </c>
      <c r="Q15" s="315"/>
      <c r="R15" s="316"/>
      <c r="S15" s="316"/>
      <c r="T15" s="317"/>
      <c r="U15" s="317"/>
      <c r="V15" s="317"/>
      <c r="W15" s="316"/>
      <c r="X15" s="319"/>
      <c r="Y15" s="319" t="s">
        <v>385</v>
      </c>
      <c r="Z15" s="320"/>
    </row>
    <row r="16" spans="1:26" ht="13.5" customHeight="1">
      <c r="A16" s="38"/>
      <c r="B16" s="2"/>
      <c r="C16" s="2"/>
      <c r="D16" s="2"/>
      <c r="E16" s="2"/>
      <c r="F16" s="321"/>
      <c r="G16" s="322"/>
      <c r="H16" s="323"/>
      <c r="I16" s="322"/>
      <c r="J16" s="322"/>
      <c r="K16" s="322"/>
      <c r="L16" s="323"/>
      <c r="M16" s="323"/>
      <c r="N16" s="323"/>
      <c r="O16" s="322"/>
      <c r="P16" s="324"/>
      <c r="Q16" s="321"/>
      <c r="R16" s="322"/>
      <c r="S16" s="322"/>
      <c r="T16" s="323"/>
      <c r="U16" s="323"/>
      <c r="V16" s="323"/>
      <c r="W16" s="322"/>
      <c r="X16" s="310"/>
      <c r="Y16" s="310"/>
      <c r="Z16" s="311"/>
    </row>
    <row r="17" spans="1:26" ht="13.5" customHeight="1">
      <c r="A17" s="38" t="s">
        <v>648</v>
      </c>
      <c r="B17" s="2"/>
      <c r="C17" s="2"/>
      <c r="D17" s="2"/>
      <c r="E17" s="2"/>
      <c r="F17" s="245">
        <f>SUM(G17:P17)</f>
        <v>0</v>
      </c>
      <c r="G17" s="325"/>
      <c r="H17" s="40"/>
      <c r="I17" s="325"/>
      <c r="J17" s="325"/>
      <c r="K17" s="325"/>
      <c r="L17" s="326"/>
      <c r="M17" s="326"/>
      <c r="N17" s="326"/>
      <c r="O17" s="325"/>
      <c r="P17" s="327"/>
      <c r="Q17" s="245">
        <f>SUM(R17:Z17)</f>
        <v>0</v>
      </c>
      <c r="R17" s="325"/>
      <c r="S17" s="247"/>
      <c r="T17" s="326"/>
      <c r="U17" s="326"/>
      <c r="V17" s="326"/>
      <c r="W17" s="325"/>
      <c r="X17" s="328"/>
      <c r="Y17" s="328"/>
      <c r="Z17" s="329"/>
    </row>
    <row r="18" spans="1:26" ht="13.5" customHeight="1">
      <c r="A18" s="330"/>
      <c r="B18" s="331"/>
      <c r="C18" s="331"/>
      <c r="D18" s="331"/>
      <c r="E18" s="331"/>
      <c r="F18" s="332"/>
      <c r="G18" s="333"/>
      <c r="H18" s="334"/>
      <c r="I18" s="333"/>
      <c r="J18" s="333"/>
      <c r="K18" s="333"/>
      <c r="L18" s="334"/>
      <c r="M18" s="334"/>
      <c r="N18" s="334"/>
      <c r="O18" s="333"/>
      <c r="P18" s="335"/>
      <c r="Q18" s="332"/>
      <c r="R18" s="333"/>
      <c r="S18" s="333"/>
      <c r="T18" s="334"/>
      <c r="U18" s="334"/>
      <c r="V18" s="334"/>
      <c r="W18" s="333"/>
      <c r="X18" s="336"/>
      <c r="Y18" s="336"/>
      <c r="Z18" s="337"/>
    </row>
    <row r="19" spans="1:26" ht="13.5" customHeight="1">
      <c r="A19" s="338" t="s">
        <v>647</v>
      </c>
      <c r="B19" s="250"/>
      <c r="C19" s="250"/>
      <c r="D19" s="250"/>
      <c r="E19" s="250"/>
      <c r="F19" s="251">
        <f>SUM(F17:F18)</f>
        <v>0</v>
      </c>
      <c r="G19" s="339"/>
      <c r="H19" s="253">
        <f>SUM(H17:H18)</f>
        <v>0</v>
      </c>
      <c r="I19" s="339"/>
      <c r="J19" s="339"/>
      <c r="K19" s="339"/>
      <c r="L19" s="253"/>
      <c r="M19" s="253"/>
      <c r="N19" s="253"/>
      <c r="O19" s="339"/>
      <c r="P19" s="255"/>
      <c r="Q19" s="251">
        <f>SUM(R19:Z19)</f>
        <v>0</v>
      </c>
      <c r="R19" s="252"/>
      <c r="S19" s="339">
        <f>SUM(S17:S18)</f>
        <v>0</v>
      </c>
      <c r="T19" s="253"/>
      <c r="U19" s="253"/>
      <c r="V19" s="253"/>
      <c r="W19" s="339"/>
      <c r="X19" s="340"/>
      <c r="Y19" s="340"/>
      <c r="Z19" s="341"/>
    </row>
    <row r="20" spans="1:26" ht="13.5" customHeight="1">
      <c r="A20" s="38"/>
      <c r="B20" s="2"/>
      <c r="C20" s="2"/>
      <c r="D20" s="2"/>
      <c r="E20" s="2"/>
      <c r="F20" s="245"/>
      <c r="G20" s="247"/>
      <c r="H20" s="40"/>
      <c r="I20" s="247"/>
      <c r="J20" s="247"/>
      <c r="K20" s="247"/>
      <c r="L20" s="40"/>
      <c r="M20" s="40"/>
      <c r="N20" s="40"/>
      <c r="O20" s="247"/>
      <c r="P20" s="113"/>
      <c r="Q20" s="342"/>
      <c r="R20" s="247"/>
      <c r="S20" s="247"/>
      <c r="T20" s="40"/>
      <c r="U20" s="40"/>
      <c r="V20" s="40"/>
      <c r="W20" s="247"/>
      <c r="X20" s="42"/>
      <c r="Y20" s="42"/>
      <c r="Z20" s="167"/>
    </row>
    <row r="21" spans="1:28" ht="13.5" customHeight="1">
      <c r="A21" s="38" t="s">
        <v>649</v>
      </c>
      <c r="B21" s="2"/>
      <c r="C21" s="2"/>
      <c r="D21" s="2"/>
      <c r="E21" s="2"/>
      <c r="F21" s="154">
        <f>SUM(G21:P21)</f>
        <v>204716</v>
      </c>
      <c r="G21" s="107">
        <v>20960</v>
      </c>
      <c r="H21" s="41">
        <v>77060</v>
      </c>
      <c r="I21" s="41"/>
      <c r="J21" s="41"/>
      <c r="K21" s="41"/>
      <c r="L21" s="41">
        <v>4600</v>
      </c>
      <c r="M21" s="41">
        <v>20335</v>
      </c>
      <c r="N21" s="343"/>
      <c r="O21" s="41">
        <v>81761</v>
      </c>
      <c r="P21" s="170"/>
      <c r="Q21" s="344">
        <f>SUM(R21:Z21)</f>
        <v>204716</v>
      </c>
      <c r="R21" s="345">
        <v>9437</v>
      </c>
      <c r="S21" s="107">
        <v>115325</v>
      </c>
      <c r="T21" s="41">
        <v>19620</v>
      </c>
      <c r="U21" s="40">
        <v>31134</v>
      </c>
      <c r="V21" s="40">
        <v>29200</v>
      </c>
      <c r="W21" s="247"/>
      <c r="X21" s="247"/>
      <c r="Y21" s="247"/>
      <c r="Z21" s="342"/>
      <c r="AB21" s="79"/>
    </row>
    <row r="22" spans="1:26" ht="13.5" customHeight="1">
      <c r="A22" s="38"/>
      <c r="B22" s="2"/>
      <c r="C22" s="2"/>
      <c r="D22" s="2"/>
      <c r="E22" s="2"/>
      <c r="F22" s="245"/>
      <c r="G22" s="247"/>
      <c r="H22" s="40"/>
      <c r="I22" s="247"/>
      <c r="J22" s="247"/>
      <c r="K22" s="247"/>
      <c r="L22" s="40"/>
      <c r="M22" s="40"/>
      <c r="N22" s="40"/>
      <c r="O22" s="247"/>
      <c r="P22" s="113"/>
      <c r="Q22" s="342"/>
      <c r="R22" s="247"/>
      <c r="S22" s="247"/>
      <c r="T22" s="40"/>
      <c r="U22" s="40"/>
      <c r="V22" s="40"/>
      <c r="W22" s="247"/>
      <c r="X22" s="247"/>
      <c r="Y22" s="247"/>
      <c r="Z22" s="342"/>
    </row>
    <row r="23" spans="1:26" ht="13.5" customHeight="1">
      <c r="A23" s="38" t="s">
        <v>650</v>
      </c>
      <c r="B23" s="2"/>
      <c r="C23" s="2"/>
      <c r="D23" s="2"/>
      <c r="E23" s="2"/>
      <c r="F23" s="245"/>
      <c r="G23" s="246"/>
      <c r="H23" s="40"/>
      <c r="I23" s="40"/>
      <c r="J23" s="40"/>
      <c r="K23" s="40"/>
      <c r="L23" s="40"/>
      <c r="M23" s="40"/>
      <c r="N23" s="40"/>
      <c r="O23" s="247"/>
      <c r="P23" s="113"/>
      <c r="Q23" s="342"/>
      <c r="R23" s="247"/>
      <c r="S23" s="40"/>
      <c r="T23" s="40"/>
      <c r="U23" s="40"/>
      <c r="V23" s="40"/>
      <c r="W23" s="247"/>
      <c r="X23" s="247"/>
      <c r="Y23" s="247"/>
      <c r="Z23" s="342"/>
    </row>
    <row r="24" spans="1:26" ht="13.5" customHeight="1">
      <c r="A24" s="38"/>
      <c r="B24" s="2"/>
      <c r="C24" s="2"/>
      <c r="D24" s="2"/>
      <c r="E24" s="2"/>
      <c r="F24" s="245"/>
      <c r="G24" s="246"/>
      <c r="H24" s="40"/>
      <c r="I24" s="40"/>
      <c r="J24" s="40"/>
      <c r="K24" s="40"/>
      <c r="L24" s="40"/>
      <c r="M24" s="40"/>
      <c r="N24" s="40"/>
      <c r="O24" s="247"/>
      <c r="P24" s="113"/>
      <c r="Q24" s="342"/>
      <c r="R24" s="247"/>
      <c r="S24" s="40"/>
      <c r="T24" s="40"/>
      <c r="U24" s="40"/>
      <c r="V24" s="40"/>
      <c r="W24" s="247"/>
      <c r="X24" s="247"/>
      <c r="Y24" s="247"/>
      <c r="Z24" s="342"/>
    </row>
    <row r="25" spans="1:26" ht="13.5" customHeight="1">
      <c r="A25" s="249" t="s">
        <v>651</v>
      </c>
      <c r="B25" s="250"/>
      <c r="C25" s="250"/>
      <c r="D25" s="250"/>
      <c r="E25" s="250"/>
      <c r="F25" s="251"/>
      <c r="G25" s="252"/>
      <c r="H25" s="253"/>
      <c r="I25" s="253"/>
      <c r="J25" s="253"/>
      <c r="K25" s="253"/>
      <c r="L25" s="253"/>
      <c r="M25" s="253"/>
      <c r="N25" s="253"/>
      <c r="O25" s="339"/>
      <c r="P25" s="254"/>
      <c r="Q25" s="346"/>
      <c r="R25" s="339"/>
      <c r="S25" s="253"/>
      <c r="T25" s="253"/>
      <c r="U25" s="253"/>
      <c r="V25" s="253"/>
      <c r="W25" s="339"/>
      <c r="X25" s="339"/>
      <c r="Y25" s="339"/>
      <c r="Z25" s="346"/>
    </row>
    <row r="26" spans="1:26" ht="13.5" customHeight="1">
      <c r="A26" s="38"/>
      <c r="B26" s="2"/>
      <c r="C26" s="2"/>
      <c r="D26" s="2"/>
      <c r="E26" s="2"/>
      <c r="F26" s="245"/>
      <c r="G26" s="246"/>
      <c r="H26" s="40"/>
      <c r="I26" s="40"/>
      <c r="J26" s="40"/>
      <c r="K26" s="40"/>
      <c r="L26" s="40"/>
      <c r="M26" s="40"/>
      <c r="N26" s="40"/>
      <c r="O26" s="247"/>
      <c r="P26" s="248"/>
      <c r="Q26" s="245"/>
      <c r="R26" s="247"/>
      <c r="S26" s="40"/>
      <c r="T26" s="40"/>
      <c r="U26" s="40"/>
      <c r="V26" s="40"/>
      <c r="W26" s="247"/>
      <c r="X26" s="247"/>
      <c r="Y26" s="247"/>
      <c r="Z26" s="342"/>
    </row>
    <row r="27" spans="1:26" ht="13.5" customHeight="1">
      <c r="A27" s="338" t="s">
        <v>652</v>
      </c>
      <c r="B27" s="250"/>
      <c r="C27" s="250"/>
      <c r="D27" s="250"/>
      <c r="E27" s="250"/>
      <c r="F27" s="251">
        <f aca="true" t="shared" si="0" ref="F27:M27">SUM(F21:F26)</f>
        <v>204716</v>
      </c>
      <c r="G27" s="252">
        <f t="shared" si="0"/>
        <v>20960</v>
      </c>
      <c r="H27" s="253">
        <f t="shared" si="0"/>
        <v>77060</v>
      </c>
      <c r="I27" s="253">
        <f t="shared" si="0"/>
        <v>0</v>
      </c>
      <c r="J27" s="253">
        <f t="shared" si="0"/>
        <v>0</v>
      </c>
      <c r="K27" s="253">
        <f t="shared" si="0"/>
        <v>0</v>
      </c>
      <c r="L27" s="253">
        <f t="shared" si="0"/>
        <v>4600</v>
      </c>
      <c r="M27" s="253">
        <f t="shared" si="0"/>
        <v>20335</v>
      </c>
      <c r="N27" s="253"/>
      <c r="O27" s="339">
        <f>SUM(O21:O26)</f>
        <v>81761</v>
      </c>
      <c r="P27" s="346"/>
      <c r="Q27" s="251">
        <f aca="true" t="shared" si="1" ref="Q27:V27">SUM(Q21:Q26)</f>
        <v>204716</v>
      </c>
      <c r="R27" s="339">
        <f t="shared" si="1"/>
        <v>9437</v>
      </c>
      <c r="S27" s="253">
        <f t="shared" si="1"/>
        <v>115325</v>
      </c>
      <c r="T27" s="253">
        <f t="shared" si="1"/>
        <v>19620</v>
      </c>
      <c r="U27" s="253">
        <f t="shared" si="1"/>
        <v>31134</v>
      </c>
      <c r="V27" s="253">
        <f t="shared" si="1"/>
        <v>29200</v>
      </c>
      <c r="W27" s="339"/>
      <c r="X27" s="339">
        <f>SUM(X21:X26)</f>
        <v>0</v>
      </c>
      <c r="Y27" s="339">
        <f>SUM(Y21:Y26)</f>
        <v>0</v>
      </c>
      <c r="Z27" s="346">
        <f>SUM(Z21:Z26)</f>
        <v>0</v>
      </c>
    </row>
    <row r="28" spans="1:26" ht="13.5" customHeight="1">
      <c r="A28" s="330"/>
      <c r="B28" s="2"/>
      <c r="C28" s="2"/>
      <c r="D28" s="2"/>
      <c r="E28" s="2"/>
      <c r="F28" s="347"/>
      <c r="G28" s="348"/>
      <c r="H28" s="349"/>
      <c r="I28" s="349"/>
      <c r="J28" s="349"/>
      <c r="K28" s="349"/>
      <c r="L28" s="349"/>
      <c r="M28" s="349"/>
      <c r="N28" s="349"/>
      <c r="O28" s="350"/>
      <c r="P28" s="351"/>
      <c r="Q28" s="352"/>
      <c r="R28" s="348"/>
      <c r="S28" s="349"/>
      <c r="T28" s="349"/>
      <c r="U28" s="349"/>
      <c r="V28" s="349"/>
      <c r="W28" s="350"/>
      <c r="X28" s="350"/>
      <c r="Y28" s="350"/>
      <c r="Z28" s="351"/>
    </row>
    <row r="29" spans="1:26" ht="12.75" customHeight="1">
      <c r="A29" s="353" t="s">
        <v>653</v>
      </c>
      <c r="F29" s="292">
        <f>SUM(G29:P29)</f>
        <v>204716</v>
      </c>
      <c r="G29" s="354">
        <f>SUM(G27,G19)</f>
        <v>20960</v>
      </c>
      <c r="H29" s="355">
        <f>SUM(H27,H19)</f>
        <v>77060</v>
      </c>
      <c r="I29" s="355"/>
      <c r="J29" s="355">
        <f aca="true" t="shared" si="2" ref="J29:P29">SUM(J27,J19)</f>
        <v>0</v>
      </c>
      <c r="K29" s="355">
        <f t="shared" si="2"/>
        <v>0</v>
      </c>
      <c r="L29" s="355">
        <f t="shared" si="2"/>
        <v>4600</v>
      </c>
      <c r="M29" s="355">
        <f t="shared" si="2"/>
        <v>20335</v>
      </c>
      <c r="N29" s="355">
        <f t="shared" si="2"/>
        <v>0</v>
      </c>
      <c r="O29" s="355">
        <f t="shared" si="2"/>
        <v>81761</v>
      </c>
      <c r="P29" s="195">
        <f t="shared" si="2"/>
        <v>0</v>
      </c>
      <c r="Q29" s="356">
        <f>SUM(R29:Z29)</f>
        <v>204716</v>
      </c>
      <c r="R29" s="354">
        <f aca="true" t="shared" si="3" ref="R29:Z29">SUM(R27,R19)</f>
        <v>9437</v>
      </c>
      <c r="S29" s="355">
        <f t="shared" si="3"/>
        <v>115325</v>
      </c>
      <c r="T29" s="355">
        <f t="shared" si="3"/>
        <v>19620</v>
      </c>
      <c r="U29" s="355">
        <f t="shared" si="3"/>
        <v>31134</v>
      </c>
      <c r="V29" s="355">
        <f t="shared" si="3"/>
        <v>29200</v>
      </c>
      <c r="W29" s="355">
        <f t="shared" si="3"/>
        <v>0</v>
      </c>
      <c r="X29" s="355">
        <f t="shared" si="3"/>
        <v>0</v>
      </c>
      <c r="Y29" s="355">
        <f t="shared" si="3"/>
        <v>0</v>
      </c>
      <c r="Z29" s="357">
        <f t="shared" si="3"/>
        <v>0</v>
      </c>
    </row>
    <row r="30" spans="1:26" ht="12.75" customHeight="1">
      <c r="A30" s="358"/>
      <c r="F30" s="359"/>
      <c r="G30" s="360"/>
      <c r="H30" s="361"/>
      <c r="I30" s="361"/>
      <c r="J30" s="361"/>
      <c r="K30" s="361"/>
      <c r="L30" s="361"/>
      <c r="M30" s="361"/>
      <c r="N30" s="361"/>
      <c r="O30" s="361"/>
      <c r="P30" s="362"/>
      <c r="R30" s="360"/>
      <c r="S30" s="361"/>
      <c r="T30" s="361"/>
      <c r="U30" s="361"/>
      <c r="V30" s="361"/>
      <c r="W30" s="361"/>
      <c r="X30" s="361"/>
      <c r="Y30" s="361"/>
      <c r="Z30" s="362"/>
    </row>
    <row r="31" spans="1:26" ht="12.75" customHeight="1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</row>
    <row r="33" ht="12.75">
      <c r="R33" s="79"/>
    </row>
    <row r="34" ht="12.75">
      <c r="G34" s="79"/>
    </row>
    <row r="35" spans="19:21" ht="12.75">
      <c r="S35" s="79"/>
      <c r="U35" s="79"/>
    </row>
    <row r="36" ht="12.75">
      <c r="K36" s="79"/>
    </row>
    <row r="38" ht="12.75">
      <c r="I38" s="202"/>
    </row>
  </sheetData>
  <mergeCells count="3">
    <mergeCell ref="Y1:Z1"/>
    <mergeCell ref="A3:Z3"/>
    <mergeCell ref="A7:E7"/>
  </mergeCells>
  <printOptions horizontalCentered="1"/>
  <pageMargins left="0.7875" right="0.7875" top="0.7875" bottom="0.7875" header="0.5118055555555556" footer="0.5118055555555556"/>
  <pageSetup cellComments="atEnd" fitToHeight="1" fitToWidth="1" horizontalDpi="300" verticalDpi="3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H1">
      <selection activeCell="P30" sqref="P30"/>
    </sheetView>
  </sheetViews>
  <sheetFormatPr defaultColWidth="9.140625" defaultRowHeight="12.75"/>
  <cols>
    <col min="1" max="1" width="7.421875" style="0" customWidth="1"/>
    <col min="2" max="2" width="10.00390625" style="1" customWidth="1"/>
    <col min="3" max="3" width="52.421875" style="1" customWidth="1"/>
    <col min="4" max="4" width="10.421875" style="1" customWidth="1"/>
    <col min="5" max="5" width="8.57421875" style="1" customWidth="1"/>
    <col min="6" max="6" width="9.57421875" style="1" customWidth="1"/>
    <col min="7" max="7" width="10.140625" style="1" customWidth="1"/>
    <col min="8" max="9" width="8.140625" style="1" customWidth="1"/>
    <col min="10" max="10" width="9.421875" style="1" customWidth="1"/>
    <col min="11" max="11" width="10.140625" style="1" customWidth="1"/>
    <col min="12" max="12" width="11.421875" style="1" customWidth="1"/>
    <col min="13" max="13" width="8.57421875" style="1" customWidth="1"/>
    <col min="14" max="15" width="8.8515625" style="1" customWidth="1"/>
    <col min="16" max="16" width="10.140625" style="1" customWidth="1"/>
    <col min="17" max="17" width="10.28125" style="1" customWidth="1"/>
    <col min="18" max="18" width="10.140625" style="1" customWidth="1"/>
  </cols>
  <sheetData>
    <row r="1" spans="17:18" ht="14.25">
      <c r="Q1" s="807" t="s">
        <v>386</v>
      </c>
      <c r="R1" s="807"/>
    </row>
    <row r="3" spans="2:18" ht="15">
      <c r="B3" s="808" t="s">
        <v>387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</row>
    <row r="4" spans="2:18" ht="15"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</row>
    <row r="5" spans="2:18" ht="12.75"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2:18" ht="13.5" customHeight="1" thickBot="1"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R6" s="366" t="s">
        <v>193</v>
      </c>
    </row>
    <row r="7" spans="1:18" ht="13.5" customHeight="1" thickBot="1">
      <c r="A7" s="773"/>
      <c r="B7" s="785" t="s">
        <v>569</v>
      </c>
      <c r="C7" s="771" t="s">
        <v>570</v>
      </c>
      <c r="D7" s="771" t="s">
        <v>571</v>
      </c>
      <c r="E7" s="771" t="s">
        <v>572</v>
      </c>
      <c r="F7" s="771" t="s">
        <v>573</v>
      </c>
      <c r="G7" s="771" t="s">
        <v>574</v>
      </c>
      <c r="H7" s="771" t="s">
        <v>575</v>
      </c>
      <c r="I7" s="771" t="s">
        <v>576</v>
      </c>
      <c r="J7" s="771" t="s">
        <v>577</v>
      </c>
      <c r="K7" s="771" t="s">
        <v>578</v>
      </c>
      <c r="L7" s="771" t="s">
        <v>615</v>
      </c>
      <c r="M7" s="771" t="s">
        <v>616</v>
      </c>
      <c r="N7" s="771" t="s">
        <v>617</v>
      </c>
      <c r="O7" s="771" t="s">
        <v>618</v>
      </c>
      <c r="P7" s="771" t="s">
        <v>692</v>
      </c>
      <c r="Q7" s="771" t="s">
        <v>693</v>
      </c>
      <c r="R7" s="771" t="s">
        <v>694</v>
      </c>
    </row>
    <row r="8" spans="1:18" ht="13.5" customHeight="1">
      <c r="A8" s="790" t="s">
        <v>589</v>
      </c>
      <c r="B8" s="777" t="s">
        <v>388</v>
      </c>
      <c r="C8" s="117" t="s">
        <v>91</v>
      </c>
      <c r="D8" s="149" t="s">
        <v>271</v>
      </c>
      <c r="E8" s="32" t="s">
        <v>281</v>
      </c>
      <c r="F8" s="32"/>
      <c r="G8" s="32"/>
      <c r="H8" s="32"/>
      <c r="I8" s="32"/>
      <c r="J8" s="32"/>
      <c r="K8" s="32"/>
      <c r="L8" s="151" t="s">
        <v>271</v>
      </c>
      <c r="M8" s="32" t="s">
        <v>282</v>
      </c>
      <c r="N8" s="32"/>
      <c r="O8" s="32"/>
      <c r="P8" s="32"/>
      <c r="Q8" s="32"/>
      <c r="R8" s="152"/>
    </row>
    <row r="9" spans="1:18" ht="13.5" customHeight="1" thickBot="1">
      <c r="A9" s="761"/>
      <c r="B9" s="778" t="s">
        <v>389</v>
      </c>
      <c r="C9" s="120"/>
      <c r="D9" s="154" t="s">
        <v>273</v>
      </c>
      <c r="E9" s="156"/>
      <c r="F9" s="156"/>
      <c r="G9" s="156"/>
      <c r="H9" s="156"/>
      <c r="I9" s="156"/>
      <c r="J9" s="156"/>
      <c r="K9" s="156"/>
      <c r="L9" s="157" t="s">
        <v>275</v>
      </c>
      <c r="M9" s="156"/>
      <c r="N9" s="156"/>
      <c r="O9" s="156"/>
      <c r="P9" s="156"/>
      <c r="Q9" s="156"/>
      <c r="R9" s="167"/>
    </row>
    <row r="10" spans="1:18" ht="13.5" customHeight="1">
      <c r="A10" s="761"/>
      <c r="B10" s="778"/>
      <c r="C10" s="120"/>
      <c r="D10" s="154" t="s">
        <v>270</v>
      </c>
      <c r="E10" s="367" t="s">
        <v>283</v>
      </c>
      <c r="F10" s="368" t="s">
        <v>284</v>
      </c>
      <c r="G10" s="368" t="s">
        <v>284</v>
      </c>
      <c r="H10" s="368" t="s">
        <v>286</v>
      </c>
      <c r="I10" s="368" t="s">
        <v>287</v>
      </c>
      <c r="J10" s="368" t="s">
        <v>288</v>
      </c>
      <c r="K10" s="368" t="s">
        <v>289</v>
      </c>
      <c r="L10" s="157" t="s">
        <v>270</v>
      </c>
      <c r="M10" s="367" t="s">
        <v>290</v>
      </c>
      <c r="N10" s="368" t="s">
        <v>291</v>
      </c>
      <c r="O10" s="368" t="s">
        <v>292</v>
      </c>
      <c r="P10" s="368" t="s">
        <v>293</v>
      </c>
      <c r="Q10" s="368" t="s">
        <v>295</v>
      </c>
      <c r="R10" s="369" t="s">
        <v>390</v>
      </c>
    </row>
    <row r="11" spans="1:18" ht="13.5" customHeight="1">
      <c r="A11" s="761"/>
      <c r="B11" s="778"/>
      <c r="C11" s="120"/>
      <c r="D11" s="154"/>
      <c r="E11" s="367" t="s">
        <v>296</v>
      </c>
      <c r="F11" s="370" t="s">
        <v>297</v>
      </c>
      <c r="G11" s="370" t="s">
        <v>297</v>
      </c>
      <c r="H11" s="370" t="s">
        <v>299</v>
      </c>
      <c r="I11" s="370" t="s">
        <v>300</v>
      </c>
      <c r="J11" s="370" t="s">
        <v>301</v>
      </c>
      <c r="K11" s="370" t="s">
        <v>302</v>
      </c>
      <c r="L11" s="157"/>
      <c r="M11" s="367" t="s">
        <v>303</v>
      </c>
      <c r="N11" s="370" t="s">
        <v>304</v>
      </c>
      <c r="O11" s="370" t="s">
        <v>275</v>
      </c>
      <c r="P11" s="370" t="s">
        <v>305</v>
      </c>
      <c r="Q11" s="370" t="s">
        <v>307</v>
      </c>
      <c r="R11" s="371"/>
    </row>
    <row r="12" spans="1:18" ht="13.5" customHeight="1">
      <c r="A12" s="761"/>
      <c r="B12" s="778"/>
      <c r="C12" s="120"/>
      <c r="D12" s="154"/>
      <c r="E12" s="367" t="s">
        <v>308</v>
      </c>
      <c r="F12" s="370" t="s">
        <v>309</v>
      </c>
      <c r="G12" s="370" t="s">
        <v>311</v>
      </c>
      <c r="H12" s="370" t="s">
        <v>312</v>
      </c>
      <c r="I12" s="370" t="s">
        <v>312</v>
      </c>
      <c r="J12" s="370" t="s">
        <v>313</v>
      </c>
      <c r="K12" s="370" t="s">
        <v>314</v>
      </c>
      <c r="L12" s="157"/>
      <c r="M12" s="367" t="s">
        <v>315</v>
      </c>
      <c r="N12" s="370" t="s">
        <v>316</v>
      </c>
      <c r="O12" s="370"/>
      <c r="P12" s="370" t="s">
        <v>317</v>
      </c>
      <c r="Q12" s="370"/>
      <c r="R12" s="371"/>
    </row>
    <row r="13" spans="1:18" ht="13.5" customHeight="1">
      <c r="A13" s="761"/>
      <c r="B13" s="778"/>
      <c r="C13" s="120"/>
      <c r="D13" s="154"/>
      <c r="E13" s="367" t="s">
        <v>273</v>
      </c>
      <c r="F13" s="370" t="s">
        <v>319</v>
      </c>
      <c r="G13" s="370" t="s">
        <v>321</v>
      </c>
      <c r="H13" s="370" t="s">
        <v>322</v>
      </c>
      <c r="I13" s="370" t="s">
        <v>322</v>
      </c>
      <c r="J13" s="370"/>
      <c r="K13" s="370" t="s">
        <v>323</v>
      </c>
      <c r="L13" s="157"/>
      <c r="M13" s="367"/>
      <c r="N13" s="370" t="s">
        <v>324</v>
      </c>
      <c r="O13" s="370"/>
      <c r="P13" s="370" t="s">
        <v>325</v>
      </c>
      <c r="Q13" s="370"/>
      <c r="R13" s="371"/>
    </row>
    <row r="14" spans="1:18" ht="13.5" customHeight="1">
      <c r="A14" s="761"/>
      <c r="B14" s="778"/>
      <c r="C14" s="120"/>
      <c r="D14" s="154"/>
      <c r="E14" s="367"/>
      <c r="F14" s="370" t="s">
        <v>327</v>
      </c>
      <c r="G14" s="370" t="s">
        <v>329</v>
      </c>
      <c r="H14" s="370" t="s">
        <v>330</v>
      </c>
      <c r="I14" s="370" t="s">
        <v>330</v>
      </c>
      <c r="J14" s="370"/>
      <c r="K14" s="370" t="s">
        <v>331</v>
      </c>
      <c r="L14" s="157"/>
      <c r="M14" s="367"/>
      <c r="N14" s="370"/>
      <c r="O14" s="370"/>
      <c r="P14" s="370" t="s">
        <v>332</v>
      </c>
      <c r="Q14" s="370"/>
      <c r="R14" s="371"/>
    </row>
    <row r="15" spans="1:18" ht="13.5" customHeight="1" thickBot="1">
      <c r="A15" s="761"/>
      <c r="B15" s="779"/>
      <c r="C15" s="123"/>
      <c r="D15" s="161"/>
      <c r="E15" s="372"/>
      <c r="F15" s="373" t="s">
        <v>334</v>
      </c>
      <c r="G15" s="373" t="s">
        <v>335</v>
      </c>
      <c r="H15" s="373"/>
      <c r="I15" s="373"/>
      <c r="J15" s="373"/>
      <c r="K15" s="373" t="s">
        <v>336</v>
      </c>
      <c r="L15" s="164"/>
      <c r="M15" s="372"/>
      <c r="N15" s="373"/>
      <c r="O15" s="373"/>
      <c r="P15" s="373"/>
      <c r="Q15" s="373"/>
      <c r="R15" s="374"/>
    </row>
    <row r="16" spans="1:18" ht="13.5" customHeight="1" thickBot="1">
      <c r="A16" s="788"/>
      <c r="B16" s="789"/>
      <c r="C16" s="39"/>
      <c r="D16" s="157"/>
      <c r="E16" s="39"/>
      <c r="F16" s="35"/>
      <c r="G16" s="35"/>
      <c r="H16" s="35"/>
      <c r="I16" s="35"/>
      <c r="J16" s="35"/>
      <c r="K16" s="35"/>
      <c r="L16" s="157"/>
      <c r="M16" s="39"/>
      <c r="N16" s="35"/>
      <c r="O16" s="35"/>
      <c r="P16" s="35"/>
      <c r="Q16" s="35"/>
      <c r="R16" s="159"/>
    </row>
    <row r="17" spans="1:19" ht="13.5" customHeight="1">
      <c r="A17" s="786" t="s">
        <v>16</v>
      </c>
      <c r="B17" s="787" t="s">
        <v>391</v>
      </c>
      <c r="C17" s="375" t="s">
        <v>392</v>
      </c>
      <c r="D17" s="376">
        <f>SUM(E17:K17)</f>
        <v>4700</v>
      </c>
      <c r="E17" s="377">
        <v>4700</v>
      </c>
      <c r="F17" s="378"/>
      <c r="G17" s="378"/>
      <c r="H17" s="378"/>
      <c r="I17" s="378"/>
      <c r="J17" s="378"/>
      <c r="K17" s="379"/>
      <c r="L17" s="376">
        <f aca="true" t="shared" si="0" ref="L17:L22">SUM(M17:R17)</f>
        <v>66796</v>
      </c>
      <c r="M17" s="377">
        <f>48007+25</f>
        <v>48032</v>
      </c>
      <c r="N17" s="378">
        <v>12160</v>
      </c>
      <c r="O17" s="378">
        <v>6604</v>
      </c>
      <c r="P17" s="378"/>
      <c r="Q17" s="378"/>
      <c r="R17" s="379"/>
      <c r="S17" s="1"/>
    </row>
    <row r="18" spans="1:19" ht="13.5" customHeight="1">
      <c r="A18" s="774" t="s">
        <v>19</v>
      </c>
      <c r="B18" s="780" t="s">
        <v>393</v>
      </c>
      <c r="C18" s="380" t="s">
        <v>394</v>
      </c>
      <c r="D18" s="381">
        <f>SUM(E18:K18)</f>
        <v>86330</v>
      </c>
      <c r="E18" s="382">
        <v>3700</v>
      </c>
      <c r="F18" s="383"/>
      <c r="G18" s="383"/>
      <c r="H18" s="383"/>
      <c r="I18" s="383">
        <f>18000+64630</f>
        <v>82630</v>
      </c>
      <c r="J18" s="383"/>
      <c r="K18" s="384"/>
      <c r="L18" s="381">
        <f t="shared" si="0"/>
        <v>206400</v>
      </c>
      <c r="M18" s="382">
        <f>108246+11923</f>
        <v>120169</v>
      </c>
      <c r="N18" s="383">
        <v>30062</v>
      </c>
      <c r="O18" s="383">
        <v>56169</v>
      </c>
      <c r="P18" s="383"/>
      <c r="Q18" s="383"/>
      <c r="R18" s="385"/>
      <c r="S18" s="1"/>
    </row>
    <row r="19" spans="1:19" ht="13.5" customHeight="1">
      <c r="A19" s="774" t="s">
        <v>23</v>
      </c>
      <c r="B19" s="780" t="s">
        <v>395</v>
      </c>
      <c r="C19" s="380" t="s">
        <v>396</v>
      </c>
      <c r="D19" s="381">
        <f>SUM(E19:K19)</f>
        <v>566</v>
      </c>
      <c r="E19" s="382"/>
      <c r="F19" s="383"/>
      <c r="G19" s="383"/>
      <c r="H19" s="383"/>
      <c r="I19" s="384">
        <v>566</v>
      </c>
      <c r="J19" s="383"/>
      <c r="K19" s="384"/>
      <c r="L19" s="381">
        <f t="shared" si="0"/>
        <v>1766</v>
      </c>
      <c r="M19" s="382">
        <v>648</v>
      </c>
      <c r="N19" s="383">
        <v>19</v>
      </c>
      <c r="O19" s="383">
        <v>999</v>
      </c>
      <c r="P19" s="383">
        <v>100</v>
      </c>
      <c r="Q19" s="383"/>
      <c r="R19" s="386"/>
      <c r="S19" s="1"/>
    </row>
    <row r="20" spans="1:19" ht="13.5" customHeight="1">
      <c r="A20" s="774" t="s">
        <v>26</v>
      </c>
      <c r="B20" s="780" t="s">
        <v>397</v>
      </c>
      <c r="C20" s="380" t="s">
        <v>398</v>
      </c>
      <c r="D20" s="381"/>
      <c r="E20" s="382"/>
      <c r="F20" s="383"/>
      <c r="G20" s="383"/>
      <c r="H20" s="383"/>
      <c r="I20" s="384"/>
      <c r="J20" s="383"/>
      <c r="K20" s="384"/>
      <c r="L20" s="381">
        <f t="shared" si="0"/>
        <v>30650</v>
      </c>
      <c r="M20" s="382"/>
      <c r="N20" s="383"/>
      <c r="O20" s="383">
        <v>30650</v>
      </c>
      <c r="P20" s="383"/>
      <c r="Q20" s="383"/>
      <c r="R20" s="386"/>
      <c r="S20" s="1"/>
    </row>
    <row r="21" spans="1:21" ht="13.5" customHeight="1">
      <c r="A21" s="774" t="s">
        <v>29</v>
      </c>
      <c r="B21" s="780" t="s">
        <v>399</v>
      </c>
      <c r="C21" s="380" t="s">
        <v>400</v>
      </c>
      <c r="D21" s="381">
        <f>SUM(E21:K21)</f>
        <v>79618</v>
      </c>
      <c r="E21" s="382">
        <f>40156+12000+27462</f>
        <v>79618</v>
      </c>
      <c r="F21" s="383"/>
      <c r="G21" s="383"/>
      <c r="H21" s="383"/>
      <c r="I21" s="384"/>
      <c r="J21" s="383"/>
      <c r="K21" s="383"/>
      <c r="L21" s="381">
        <f t="shared" si="0"/>
        <v>187775</v>
      </c>
      <c r="M21" s="382">
        <f>12496+676</f>
        <v>13172</v>
      </c>
      <c r="N21" s="383">
        <v>3444</v>
      </c>
      <c r="O21" s="383">
        <f>60925+5065+3605</f>
        <v>69595</v>
      </c>
      <c r="P21" s="383">
        <v>36564</v>
      </c>
      <c r="Q21" s="383">
        <v>65000</v>
      </c>
      <c r="R21" s="386"/>
      <c r="S21" s="1"/>
      <c r="U21" s="202"/>
    </row>
    <row r="22" spans="1:19" ht="13.5" customHeight="1">
      <c r="A22" s="774" t="s">
        <v>32</v>
      </c>
      <c r="B22" s="780" t="s">
        <v>401</v>
      </c>
      <c r="C22" s="380" t="s">
        <v>402</v>
      </c>
      <c r="D22" s="387">
        <f>SUM(E22:K22)</f>
        <v>1471379</v>
      </c>
      <c r="E22" s="382"/>
      <c r="F22" s="383">
        <v>585189</v>
      </c>
      <c r="G22" s="383">
        <f>942245+28688-20335-15927-48481</f>
        <v>886190</v>
      </c>
      <c r="H22" s="383"/>
      <c r="I22" s="384"/>
      <c r="J22" s="383"/>
      <c r="K22" s="383"/>
      <c r="L22" s="387">
        <f t="shared" si="0"/>
        <v>0</v>
      </c>
      <c r="M22" s="382"/>
      <c r="N22" s="383"/>
      <c r="O22" s="383"/>
      <c r="P22" s="388"/>
      <c r="Q22" s="383"/>
      <c r="R22" s="386"/>
      <c r="S22" s="1"/>
    </row>
    <row r="23" spans="1:19" ht="13.5" customHeight="1">
      <c r="A23" s="774" t="s">
        <v>36</v>
      </c>
      <c r="B23" s="780" t="s">
        <v>403</v>
      </c>
      <c r="C23" s="389" t="s">
        <v>404</v>
      </c>
      <c r="D23" s="390">
        <f>SUM(E23:K23)</f>
        <v>278000</v>
      </c>
      <c r="E23" s="391"/>
      <c r="F23" s="392"/>
      <c r="G23" s="392"/>
      <c r="H23" s="392"/>
      <c r="I23" s="393"/>
      <c r="J23" s="392">
        <v>278000</v>
      </c>
      <c r="K23" s="392"/>
      <c r="L23" s="394"/>
      <c r="M23" s="391"/>
      <c r="N23" s="392"/>
      <c r="O23" s="392"/>
      <c r="P23" s="395"/>
      <c r="Q23" s="392"/>
      <c r="R23" s="396"/>
      <c r="S23" s="1"/>
    </row>
    <row r="24" spans="1:19" ht="13.5" customHeight="1">
      <c r="A24" s="774" t="s">
        <v>39</v>
      </c>
      <c r="B24" s="780" t="s">
        <v>405</v>
      </c>
      <c r="C24" s="389" t="s">
        <v>406</v>
      </c>
      <c r="D24" s="390"/>
      <c r="E24" s="391"/>
      <c r="F24" s="392"/>
      <c r="G24" s="392"/>
      <c r="H24" s="392"/>
      <c r="I24" s="393"/>
      <c r="J24" s="392"/>
      <c r="K24" s="392"/>
      <c r="L24" s="394">
        <f aca="true" t="shared" si="1" ref="L24:L41">SUM(M24:R24)</f>
        <v>1344427</v>
      </c>
      <c r="M24" s="391"/>
      <c r="N24" s="392"/>
      <c r="O24" s="392"/>
      <c r="P24" s="395">
        <v>1344427</v>
      </c>
      <c r="Q24" s="392"/>
      <c r="R24" s="396"/>
      <c r="S24" s="1"/>
    </row>
    <row r="25" spans="1:19" ht="13.5" customHeight="1">
      <c r="A25" s="774" t="s">
        <v>42</v>
      </c>
      <c r="B25" s="780" t="s">
        <v>407</v>
      </c>
      <c r="C25" s="389" t="s">
        <v>408</v>
      </c>
      <c r="D25" s="390">
        <f>SUM(E25:K25)</f>
        <v>0</v>
      </c>
      <c r="E25" s="391"/>
      <c r="F25" s="392"/>
      <c r="G25" s="392"/>
      <c r="H25" s="392"/>
      <c r="I25" s="393"/>
      <c r="J25" s="392"/>
      <c r="K25" s="392"/>
      <c r="L25" s="390">
        <f t="shared" si="1"/>
        <v>6142</v>
      </c>
      <c r="M25" s="391">
        <v>4697</v>
      </c>
      <c r="N25" s="392">
        <v>1178</v>
      </c>
      <c r="O25" s="392">
        <v>267</v>
      </c>
      <c r="P25" s="392"/>
      <c r="Q25" s="392"/>
      <c r="R25" s="396"/>
      <c r="S25" s="1"/>
    </row>
    <row r="26" spans="1:19" ht="29.25" customHeight="1">
      <c r="A26" s="774" t="s">
        <v>45</v>
      </c>
      <c r="B26" s="781" t="s">
        <v>409</v>
      </c>
      <c r="C26" s="397" t="s">
        <v>410</v>
      </c>
      <c r="D26" s="394"/>
      <c r="E26" s="391"/>
      <c r="F26" s="392"/>
      <c r="G26" s="392"/>
      <c r="H26" s="392"/>
      <c r="I26" s="393"/>
      <c r="J26" s="392"/>
      <c r="K26" s="392"/>
      <c r="L26" s="398">
        <f t="shared" si="1"/>
        <v>3245</v>
      </c>
      <c r="M26" s="399"/>
      <c r="N26" s="400"/>
      <c r="O26" s="400">
        <v>3245</v>
      </c>
      <c r="P26" s="392"/>
      <c r="Q26" s="392"/>
      <c r="R26" s="396"/>
      <c r="S26" s="1"/>
    </row>
    <row r="27" spans="1:19" ht="13.5" customHeight="1">
      <c r="A27" s="774" t="s">
        <v>80</v>
      </c>
      <c r="B27" s="780" t="s">
        <v>411</v>
      </c>
      <c r="C27" s="389" t="s">
        <v>412</v>
      </c>
      <c r="D27" s="394"/>
      <c r="E27" s="391"/>
      <c r="F27" s="392"/>
      <c r="G27" s="392"/>
      <c r="H27" s="392"/>
      <c r="I27" s="393"/>
      <c r="J27" s="392"/>
      <c r="K27" s="392"/>
      <c r="L27" s="390">
        <f t="shared" si="1"/>
        <v>830</v>
      </c>
      <c r="M27" s="391"/>
      <c r="N27" s="392"/>
      <c r="O27" s="392"/>
      <c r="P27" s="392">
        <v>830</v>
      </c>
      <c r="Q27" s="392"/>
      <c r="R27" s="396"/>
      <c r="S27" s="1"/>
    </row>
    <row r="28" spans="1:19" ht="13.5" customHeight="1">
      <c r="A28" s="774" t="s">
        <v>130</v>
      </c>
      <c r="B28" s="780" t="s">
        <v>413</v>
      </c>
      <c r="C28" s="380" t="s">
        <v>414</v>
      </c>
      <c r="D28" s="381">
        <f aca="true" t="shared" si="2" ref="D28:D38">SUM(E28:K28)</f>
        <v>20182</v>
      </c>
      <c r="E28" s="382"/>
      <c r="F28" s="383"/>
      <c r="G28" s="383"/>
      <c r="H28" s="383">
        <v>20182</v>
      </c>
      <c r="I28" s="384"/>
      <c r="J28" s="383"/>
      <c r="K28" s="383"/>
      <c r="L28" s="381">
        <f t="shared" si="1"/>
        <v>20182</v>
      </c>
      <c r="M28" s="382">
        <v>12288</v>
      </c>
      <c r="N28" s="383">
        <v>3379</v>
      </c>
      <c r="O28" s="383">
        <v>4515</v>
      </c>
      <c r="P28" s="383"/>
      <c r="Q28" s="383"/>
      <c r="R28" s="386"/>
      <c r="S28" s="1"/>
    </row>
    <row r="29" spans="1:20" ht="13.5" customHeight="1">
      <c r="A29" s="774" t="s">
        <v>132</v>
      </c>
      <c r="B29" s="780" t="s">
        <v>415</v>
      </c>
      <c r="C29" s="380" t="s">
        <v>416</v>
      </c>
      <c r="D29" s="381">
        <f t="shared" si="2"/>
        <v>7026</v>
      </c>
      <c r="E29" s="382"/>
      <c r="F29" s="383"/>
      <c r="G29" s="383"/>
      <c r="H29" s="383">
        <v>7026</v>
      </c>
      <c r="I29" s="384"/>
      <c r="J29" s="383"/>
      <c r="K29" s="383"/>
      <c r="L29" s="381">
        <f t="shared" si="1"/>
        <v>7026</v>
      </c>
      <c r="M29" s="382">
        <v>2706</v>
      </c>
      <c r="N29" s="383">
        <v>738</v>
      </c>
      <c r="O29" s="383">
        <v>3582</v>
      </c>
      <c r="P29" s="383"/>
      <c r="Q29" s="383"/>
      <c r="R29" s="386"/>
      <c r="S29" s="1"/>
      <c r="T29" s="79"/>
    </row>
    <row r="30" spans="1:19" ht="13.5" customHeight="1">
      <c r="A30" s="774" t="s">
        <v>208</v>
      </c>
      <c r="B30" s="780" t="s">
        <v>417</v>
      </c>
      <c r="C30" s="380" t="s">
        <v>418</v>
      </c>
      <c r="D30" s="387">
        <f t="shared" si="2"/>
        <v>0</v>
      </c>
      <c r="E30" s="382"/>
      <c r="F30" s="383"/>
      <c r="G30" s="383"/>
      <c r="H30" s="383"/>
      <c r="I30" s="384"/>
      <c r="J30" s="383"/>
      <c r="K30" s="383"/>
      <c r="L30" s="381">
        <f t="shared" si="1"/>
        <v>28100</v>
      </c>
      <c r="M30" s="382"/>
      <c r="N30" s="383"/>
      <c r="O30" s="383"/>
      <c r="P30" s="383">
        <f>1757+693+25650</f>
        <v>28100</v>
      </c>
      <c r="Q30" s="383"/>
      <c r="R30" s="386"/>
      <c r="S30" s="1"/>
    </row>
    <row r="31" spans="1:21" ht="13.5" customHeight="1">
      <c r="A31" s="774" t="s">
        <v>211</v>
      </c>
      <c r="B31" s="780" t="s">
        <v>419</v>
      </c>
      <c r="C31" s="380" t="s">
        <v>199</v>
      </c>
      <c r="D31" s="387">
        <f t="shared" si="2"/>
        <v>0</v>
      </c>
      <c r="E31" s="382"/>
      <c r="F31" s="383"/>
      <c r="G31" s="383"/>
      <c r="H31" s="383"/>
      <c r="I31" s="384"/>
      <c r="J31" s="383"/>
      <c r="K31" s="383"/>
      <c r="L31" s="381">
        <f t="shared" si="1"/>
        <v>445</v>
      </c>
      <c r="M31" s="382"/>
      <c r="N31" s="383"/>
      <c r="O31" s="383"/>
      <c r="P31" s="383">
        <v>445</v>
      </c>
      <c r="Q31" s="383"/>
      <c r="R31" s="386"/>
      <c r="S31" s="1"/>
      <c r="U31" s="202"/>
    </row>
    <row r="32" spans="1:19" ht="13.5" customHeight="1">
      <c r="A32" s="774" t="s">
        <v>136</v>
      </c>
      <c r="B32" s="780" t="s">
        <v>420</v>
      </c>
      <c r="C32" s="380" t="s">
        <v>421</v>
      </c>
      <c r="D32" s="387">
        <f t="shared" si="2"/>
        <v>0</v>
      </c>
      <c r="E32" s="382"/>
      <c r="F32" s="383"/>
      <c r="G32" s="383"/>
      <c r="H32" s="383"/>
      <c r="I32" s="384"/>
      <c r="J32" s="383"/>
      <c r="K32" s="383"/>
      <c r="L32" s="381">
        <f t="shared" si="1"/>
        <v>3900</v>
      </c>
      <c r="M32" s="382"/>
      <c r="N32" s="383"/>
      <c r="O32" s="383"/>
      <c r="P32" s="383">
        <v>3900</v>
      </c>
      <c r="Q32" s="383"/>
      <c r="R32" s="386"/>
      <c r="S32" s="1"/>
    </row>
    <row r="33" spans="1:19" ht="13.5" customHeight="1">
      <c r="A33" s="774" t="s">
        <v>214</v>
      </c>
      <c r="B33" s="780" t="s">
        <v>422</v>
      </c>
      <c r="C33" s="380" t="s">
        <v>423</v>
      </c>
      <c r="D33" s="387">
        <f t="shared" si="2"/>
        <v>0</v>
      </c>
      <c r="E33" s="382"/>
      <c r="F33" s="383"/>
      <c r="G33" s="383"/>
      <c r="H33" s="383"/>
      <c r="I33" s="384"/>
      <c r="J33" s="383"/>
      <c r="K33" s="383"/>
      <c r="L33" s="381">
        <f t="shared" si="1"/>
        <v>5600</v>
      </c>
      <c r="M33" s="382"/>
      <c r="N33" s="383"/>
      <c r="O33" s="383"/>
      <c r="P33" s="383">
        <v>5600</v>
      </c>
      <c r="Q33" s="383"/>
      <c r="R33" s="386"/>
      <c r="S33" s="202"/>
    </row>
    <row r="34" spans="1:20" ht="13.5" customHeight="1">
      <c r="A34" s="774" t="s">
        <v>216</v>
      </c>
      <c r="B34" s="780" t="s">
        <v>424</v>
      </c>
      <c r="C34" s="380" t="s">
        <v>206</v>
      </c>
      <c r="D34" s="387">
        <f t="shared" si="2"/>
        <v>0</v>
      </c>
      <c r="E34" s="382"/>
      <c r="F34" s="383"/>
      <c r="G34" s="383"/>
      <c r="H34" s="383"/>
      <c r="I34" s="384"/>
      <c r="J34" s="383"/>
      <c r="K34" s="383"/>
      <c r="L34" s="381">
        <f t="shared" si="1"/>
        <v>7650</v>
      </c>
      <c r="M34" s="382"/>
      <c r="N34" s="383"/>
      <c r="O34" s="383"/>
      <c r="P34" s="383">
        <v>7650</v>
      </c>
      <c r="Q34" s="383"/>
      <c r="R34" s="386"/>
      <c r="S34" s="202"/>
      <c r="T34" s="202"/>
    </row>
    <row r="35" spans="1:19" ht="13.5" customHeight="1">
      <c r="A35" s="774" t="s">
        <v>218</v>
      </c>
      <c r="B35" s="780" t="s">
        <v>425</v>
      </c>
      <c r="C35" s="380" t="s">
        <v>207</v>
      </c>
      <c r="D35" s="387">
        <f t="shared" si="2"/>
        <v>0</v>
      </c>
      <c r="E35" s="382"/>
      <c r="F35" s="383"/>
      <c r="G35" s="383"/>
      <c r="H35" s="383"/>
      <c r="I35" s="384"/>
      <c r="J35" s="383"/>
      <c r="K35" s="383"/>
      <c r="L35" s="381">
        <f t="shared" si="1"/>
        <v>2280</v>
      </c>
      <c r="M35" s="382"/>
      <c r="N35" s="383"/>
      <c r="O35" s="383"/>
      <c r="P35" s="383">
        <v>2280</v>
      </c>
      <c r="Q35" s="383"/>
      <c r="R35" s="386"/>
      <c r="S35" s="1"/>
    </row>
    <row r="36" spans="1:20" ht="13.5" customHeight="1">
      <c r="A36" s="774" t="s">
        <v>220</v>
      </c>
      <c r="B36" s="780" t="s">
        <v>426</v>
      </c>
      <c r="C36" s="380" t="s">
        <v>239</v>
      </c>
      <c r="D36" s="387">
        <f t="shared" si="2"/>
        <v>0</v>
      </c>
      <c r="E36" s="382"/>
      <c r="F36" s="383"/>
      <c r="G36" s="383"/>
      <c r="H36" s="383"/>
      <c r="I36" s="384"/>
      <c r="J36" s="383"/>
      <c r="K36" s="383"/>
      <c r="L36" s="381">
        <f t="shared" si="1"/>
        <v>150</v>
      </c>
      <c r="M36" s="382"/>
      <c r="N36" s="383"/>
      <c r="O36" s="383"/>
      <c r="P36" s="383">
        <v>150</v>
      </c>
      <c r="Q36" s="383"/>
      <c r="R36" s="386"/>
      <c r="S36" s="1"/>
      <c r="T36" s="202"/>
    </row>
    <row r="37" spans="1:19" ht="13.5" customHeight="1">
      <c r="A37" s="774" t="s">
        <v>222</v>
      </c>
      <c r="B37" s="780" t="s">
        <v>427</v>
      </c>
      <c r="C37" s="380" t="s">
        <v>231</v>
      </c>
      <c r="D37" s="387">
        <f t="shared" si="2"/>
        <v>0</v>
      </c>
      <c r="E37" s="382"/>
      <c r="F37" s="383"/>
      <c r="G37" s="383"/>
      <c r="H37" s="383"/>
      <c r="I37" s="384"/>
      <c r="J37" s="383"/>
      <c r="K37" s="383"/>
      <c r="L37" s="381">
        <f t="shared" si="1"/>
        <v>518</v>
      </c>
      <c r="M37" s="382"/>
      <c r="N37" s="383"/>
      <c r="O37" s="383"/>
      <c r="P37" s="383">
        <v>518</v>
      </c>
      <c r="Q37" s="383"/>
      <c r="R37" s="386"/>
      <c r="S37" s="202"/>
    </row>
    <row r="38" spans="1:19" ht="13.5" customHeight="1">
      <c r="A38" s="774" t="s">
        <v>224</v>
      </c>
      <c r="B38" s="780" t="s">
        <v>428</v>
      </c>
      <c r="C38" s="120" t="s">
        <v>229</v>
      </c>
      <c r="D38" s="245">
        <f t="shared" si="2"/>
        <v>0</v>
      </c>
      <c r="E38" s="107"/>
      <c r="F38" s="41"/>
      <c r="G38" s="41"/>
      <c r="H38" s="41"/>
      <c r="I38" s="345"/>
      <c r="J38" s="41"/>
      <c r="K38" s="41"/>
      <c r="L38" s="154">
        <f t="shared" si="1"/>
        <v>600</v>
      </c>
      <c r="M38" s="107"/>
      <c r="N38" s="41"/>
      <c r="O38" s="41"/>
      <c r="P38" s="41">
        <v>600</v>
      </c>
      <c r="Q38" s="41"/>
      <c r="R38" s="401"/>
      <c r="S38" s="1"/>
    </row>
    <row r="39" spans="1:19" ht="13.5" customHeight="1">
      <c r="A39" s="774" t="s">
        <v>226</v>
      </c>
      <c r="B39" s="780" t="s">
        <v>429</v>
      </c>
      <c r="C39" s="380" t="s">
        <v>430</v>
      </c>
      <c r="D39" s="387"/>
      <c r="E39" s="382"/>
      <c r="F39" s="383"/>
      <c r="G39" s="383"/>
      <c r="H39" s="383"/>
      <c r="I39" s="384"/>
      <c r="J39" s="383"/>
      <c r="K39" s="402"/>
      <c r="L39" s="381">
        <f t="shared" si="1"/>
        <v>7675</v>
      </c>
      <c r="M39" s="382"/>
      <c r="N39" s="383"/>
      <c r="O39" s="383"/>
      <c r="P39" s="383">
        <v>7675</v>
      </c>
      <c r="Q39" s="383"/>
      <c r="R39" s="386"/>
      <c r="S39" s="1"/>
    </row>
    <row r="40" spans="1:19" ht="13.5" customHeight="1">
      <c r="A40" s="774" t="s">
        <v>227</v>
      </c>
      <c r="B40" s="780" t="s">
        <v>431</v>
      </c>
      <c r="C40" s="403" t="s">
        <v>432</v>
      </c>
      <c r="D40" s="387">
        <f>SUM(E40:K40)</f>
        <v>0</v>
      </c>
      <c r="E40" s="384"/>
      <c r="F40" s="383"/>
      <c r="G40" s="383"/>
      <c r="H40" s="383"/>
      <c r="I40" s="383"/>
      <c r="J40" s="383"/>
      <c r="K40" s="402"/>
      <c r="L40" s="381">
        <f t="shared" si="1"/>
        <v>17000</v>
      </c>
      <c r="M40" s="384">
        <v>8800</v>
      </c>
      <c r="N40" s="383">
        <v>1200</v>
      </c>
      <c r="O40" s="383">
        <v>7000</v>
      </c>
      <c r="P40" s="383"/>
      <c r="Q40" s="383"/>
      <c r="R40" s="385"/>
      <c r="S40" s="1"/>
    </row>
    <row r="41" spans="1:19" ht="13.5" customHeight="1">
      <c r="A41" s="774" t="s">
        <v>228</v>
      </c>
      <c r="B41" s="782" t="s">
        <v>433</v>
      </c>
      <c r="C41" s="404" t="s">
        <v>434</v>
      </c>
      <c r="D41" s="405">
        <f>SUM(E41:K41)</f>
        <v>3600</v>
      </c>
      <c r="E41" s="406">
        <v>3600</v>
      </c>
      <c r="F41" s="407"/>
      <c r="G41" s="407"/>
      <c r="H41" s="407"/>
      <c r="I41" s="408"/>
      <c r="J41" s="407"/>
      <c r="K41" s="409"/>
      <c r="L41" s="410">
        <f t="shared" si="1"/>
        <v>2244</v>
      </c>
      <c r="M41" s="406">
        <v>1193</v>
      </c>
      <c r="N41" s="407">
        <v>294</v>
      </c>
      <c r="O41" s="407">
        <v>757</v>
      </c>
      <c r="P41" s="407"/>
      <c r="Q41" s="407"/>
      <c r="R41" s="411"/>
      <c r="S41" s="1"/>
    </row>
    <row r="42" spans="1:18" ht="13.5" customHeight="1">
      <c r="A42" s="775"/>
      <c r="B42" s="783"/>
      <c r="C42" s="763"/>
      <c r="D42" s="410"/>
      <c r="E42" s="406"/>
      <c r="F42" s="407"/>
      <c r="G42" s="407"/>
      <c r="H42" s="407"/>
      <c r="I42" s="408"/>
      <c r="J42" s="407"/>
      <c r="K42" s="407"/>
      <c r="L42" s="410"/>
      <c r="M42" s="406"/>
      <c r="N42" s="407"/>
      <c r="O42" s="407"/>
      <c r="P42" s="407"/>
      <c r="Q42" s="407"/>
      <c r="R42" s="411"/>
    </row>
    <row r="43" spans="1:18" s="417" customFormat="1" ht="13.5" customHeight="1" thickBot="1">
      <c r="A43" s="776" t="s">
        <v>230</v>
      </c>
      <c r="B43" s="784"/>
      <c r="C43" s="762" t="s">
        <v>435</v>
      </c>
      <c r="D43" s="412">
        <f>SUM(D17:D42)</f>
        <v>1951401</v>
      </c>
      <c r="E43" s="413">
        <f aca="true" t="shared" si="3" ref="E43:J43">SUM(E17:E41)</f>
        <v>91618</v>
      </c>
      <c r="F43" s="414">
        <f t="shared" si="3"/>
        <v>585189</v>
      </c>
      <c r="G43" s="414">
        <f t="shared" si="3"/>
        <v>886190</v>
      </c>
      <c r="H43" s="414">
        <f t="shared" si="3"/>
        <v>27208</v>
      </c>
      <c r="I43" s="414">
        <f t="shared" si="3"/>
        <v>83196</v>
      </c>
      <c r="J43" s="414">
        <f t="shared" si="3"/>
        <v>278000</v>
      </c>
      <c r="K43" s="414"/>
      <c r="L43" s="412">
        <f aca="true" t="shared" si="4" ref="L43:R43">SUM(L17:L42)</f>
        <v>1951401</v>
      </c>
      <c r="M43" s="413">
        <f t="shared" si="4"/>
        <v>211705</v>
      </c>
      <c r="N43" s="415">
        <f t="shared" si="4"/>
        <v>52474</v>
      </c>
      <c r="O43" s="415">
        <f t="shared" si="4"/>
        <v>183383</v>
      </c>
      <c r="P43" s="415">
        <f t="shared" si="4"/>
        <v>1438839</v>
      </c>
      <c r="Q43" s="414">
        <f t="shared" si="4"/>
        <v>65000</v>
      </c>
      <c r="R43" s="416">
        <f t="shared" si="4"/>
        <v>0</v>
      </c>
    </row>
    <row r="44" ht="12.75" customHeight="1"/>
    <row r="46" spans="10:12" ht="12.75">
      <c r="J46" s="202"/>
      <c r="K46" s="202"/>
      <c r="L46" s="202"/>
    </row>
    <row r="47" spans="7:15" ht="12.75">
      <c r="G47" s="202"/>
      <c r="H47" s="202"/>
      <c r="J47" s="202"/>
      <c r="O47" s="202"/>
    </row>
    <row r="48" spans="9:15" ht="12.75">
      <c r="I48" s="202"/>
      <c r="O48" s="202"/>
    </row>
    <row r="49" ht="12.75">
      <c r="J49" s="202"/>
    </row>
  </sheetData>
  <mergeCells count="2">
    <mergeCell ref="Q1:R1"/>
    <mergeCell ref="B3:R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 topLeftCell="A1">
      <selection activeCell="C25" sqref="C25"/>
    </sheetView>
  </sheetViews>
  <sheetFormatPr defaultColWidth="9.140625" defaultRowHeight="12.75"/>
  <cols>
    <col min="2" max="2" width="12.00390625" style="1" customWidth="1"/>
    <col min="3" max="3" width="50.421875" style="1" customWidth="1"/>
    <col min="4" max="4" width="10.421875" style="1" customWidth="1"/>
    <col min="5" max="5" width="8.57421875" style="1" customWidth="1"/>
    <col min="6" max="6" width="9.57421875" style="1" customWidth="1"/>
    <col min="7" max="8" width="8.140625" style="1" customWidth="1"/>
    <col min="9" max="12" width="9.421875" style="1" customWidth="1"/>
    <col min="13" max="13" width="11.421875" style="1" customWidth="1"/>
    <col min="14" max="17" width="8.57421875" style="1" customWidth="1"/>
    <col min="18" max="18" width="8.8515625" style="1" customWidth="1"/>
    <col min="19" max="19" width="9.421875" style="1" customWidth="1"/>
  </cols>
  <sheetData>
    <row r="1" spans="18:19" ht="14.25">
      <c r="R1" s="807" t="s">
        <v>436</v>
      </c>
      <c r="S1" s="807"/>
    </row>
    <row r="3" spans="2:19" ht="15">
      <c r="B3" s="808" t="s">
        <v>437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</row>
    <row r="4" spans="2:19" ht="12.75"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</row>
    <row r="5" spans="2:19" ht="14.25"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419" t="s">
        <v>193</v>
      </c>
    </row>
    <row r="6" spans="2:19" ht="13.5" customHeight="1" thickBot="1"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S6" s="418"/>
    </row>
    <row r="7" spans="1:19" ht="13.5" customHeight="1" thickBot="1">
      <c r="A7" s="792"/>
      <c r="B7" s="791" t="s">
        <v>569</v>
      </c>
      <c r="C7" s="764" t="s">
        <v>570</v>
      </c>
      <c r="D7" s="764" t="s">
        <v>571</v>
      </c>
      <c r="E7" s="764" t="s">
        <v>572</v>
      </c>
      <c r="F7" s="764" t="s">
        <v>573</v>
      </c>
      <c r="G7" s="764" t="s">
        <v>574</v>
      </c>
      <c r="H7" s="764" t="s">
        <v>575</v>
      </c>
      <c r="I7" s="764" t="s">
        <v>576</v>
      </c>
      <c r="J7" s="764" t="s">
        <v>577</v>
      </c>
      <c r="K7" s="764" t="s">
        <v>578</v>
      </c>
      <c r="L7" s="764" t="s">
        <v>615</v>
      </c>
      <c r="M7" s="764" t="s">
        <v>616</v>
      </c>
      <c r="N7" s="764" t="s">
        <v>617</v>
      </c>
      <c r="O7" s="764" t="s">
        <v>618</v>
      </c>
      <c r="P7" s="764" t="s">
        <v>692</v>
      </c>
      <c r="Q7" s="764" t="s">
        <v>693</v>
      </c>
      <c r="R7" s="764" t="s">
        <v>694</v>
      </c>
      <c r="S7" s="767" t="s">
        <v>695</v>
      </c>
    </row>
    <row r="8" spans="1:19" ht="13.5" customHeight="1">
      <c r="A8" s="793" t="s">
        <v>589</v>
      </c>
      <c r="B8" s="794" t="s">
        <v>388</v>
      </c>
      <c r="C8" s="420" t="s">
        <v>91</v>
      </c>
      <c r="D8" s="226" t="s">
        <v>272</v>
      </c>
      <c r="E8" s="31" t="s">
        <v>281</v>
      </c>
      <c r="F8" s="31"/>
      <c r="G8" s="31"/>
      <c r="H8" s="31"/>
      <c r="I8" s="31"/>
      <c r="J8" s="31"/>
      <c r="K8" s="31"/>
      <c r="L8" s="31"/>
      <c r="M8" s="227" t="s">
        <v>272</v>
      </c>
      <c r="N8" s="31" t="s">
        <v>282</v>
      </c>
      <c r="O8" s="31"/>
      <c r="P8" s="31"/>
      <c r="Q8" s="31"/>
      <c r="R8" s="31"/>
      <c r="S8" s="304"/>
    </row>
    <row r="9" spans="1:19" ht="13.5" customHeight="1" thickBot="1">
      <c r="A9" s="793"/>
      <c r="B9" s="795" t="s">
        <v>389</v>
      </c>
      <c r="C9" s="136"/>
      <c r="D9" s="228" t="s">
        <v>274</v>
      </c>
      <c r="E9" s="90"/>
      <c r="F9" s="90"/>
      <c r="G9" s="90"/>
      <c r="H9" s="90"/>
      <c r="I9" s="90"/>
      <c r="J9" s="90"/>
      <c r="K9" s="90"/>
      <c r="L9" s="90"/>
      <c r="M9" s="229" t="s">
        <v>276</v>
      </c>
      <c r="N9" s="90"/>
      <c r="O9" s="90"/>
      <c r="P9" s="90"/>
      <c r="Q9" s="90"/>
      <c r="R9" s="90"/>
      <c r="S9" s="421"/>
    </row>
    <row r="10" spans="1:19" ht="13.5" customHeight="1">
      <c r="A10" s="793"/>
      <c r="B10" s="796"/>
      <c r="C10" s="136"/>
      <c r="D10" s="228" t="s">
        <v>273</v>
      </c>
      <c r="E10" s="306" t="s">
        <v>339</v>
      </c>
      <c r="F10" s="307" t="s">
        <v>339</v>
      </c>
      <c r="G10" s="307" t="s">
        <v>340</v>
      </c>
      <c r="H10" s="307" t="s">
        <v>339</v>
      </c>
      <c r="I10" s="307" t="s">
        <v>341</v>
      </c>
      <c r="J10" s="307" t="s">
        <v>284</v>
      </c>
      <c r="K10" s="307" t="s">
        <v>272</v>
      </c>
      <c r="L10" s="308" t="s">
        <v>272</v>
      </c>
      <c r="M10" s="229" t="s">
        <v>275</v>
      </c>
      <c r="N10" s="306" t="s">
        <v>343</v>
      </c>
      <c r="O10" s="307" t="s">
        <v>344</v>
      </c>
      <c r="P10" s="307" t="s">
        <v>272</v>
      </c>
      <c r="Q10" s="314" t="s">
        <v>272</v>
      </c>
      <c r="R10" s="307" t="s">
        <v>272</v>
      </c>
      <c r="S10" s="422" t="s">
        <v>272</v>
      </c>
    </row>
    <row r="11" spans="1:19" ht="13.5" customHeight="1">
      <c r="A11" s="793"/>
      <c r="B11" s="796"/>
      <c r="C11" s="136"/>
      <c r="D11" s="228" t="s">
        <v>270</v>
      </c>
      <c r="E11" s="312" t="s">
        <v>346</v>
      </c>
      <c r="F11" s="313" t="s">
        <v>346</v>
      </c>
      <c r="G11" s="313" t="s">
        <v>348</v>
      </c>
      <c r="H11" s="313" t="s">
        <v>349</v>
      </c>
      <c r="I11" s="313" t="s">
        <v>350</v>
      </c>
      <c r="J11" s="313" t="s">
        <v>297</v>
      </c>
      <c r="K11" s="313" t="s">
        <v>349</v>
      </c>
      <c r="L11" s="310" t="s">
        <v>349</v>
      </c>
      <c r="M11" s="229" t="s">
        <v>270</v>
      </c>
      <c r="N11" s="312" t="s">
        <v>352</v>
      </c>
      <c r="O11" s="313" t="s">
        <v>276</v>
      </c>
      <c r="P11" s="313" t="s">
        <v>349</v>
      </c>
      <c r="Q11" s="314" t="s">
        <v>349</v>
      </c>
      <c r="R11" s="313" t="s">
        <v>349</v>
      </c>
      <c r="S11" s="423" t="s">
        <v>276</v>
      </c>
    </row>
    <row r="12" spans="1:19" ht="13.5" customHeight="1">
      <c r="A12" s="793"/>
      <c r="B12" s="796"/>
      <c r="C12" s="136"/>
      <c r="D12" s="228"/>
      <c r="E12" s="312" t="s">
        <v>355</v>
      </c>
      <c r="F12" s="313" t="s">
        <v>356</v>
      </c>
      <c r="G12" s="313" t="s">
        <v>357</v>
      </c>
      <c r="H12" s="313" t="s">
        <v>358</v>
      </c>
      <c r="I12" s="313" t="s">
        <v>359</v>
      </c>
      <c r="J12" s="313" t="s">
        <v>311</v>
      </c>
      <c r="K12" s="313" t="s">
        <v>302</v>
      </c>
      <c r="L12" s="310" t="s">
        <v>360</v>
      </c>
      <c r="M12" s="229"/>
      <c r="N12" s="312" t="s">
        <v>263</v>
      </c>
      <c r="O12" s="313" t="s">
        <v>275</v>
      </c>
      <c r="P12" s="313" t="s">
        <v>322</v>
      </c>
      <c r="Q12" s="314" t="s">
        <v>362</v>
      </c>
      <c r="R12" s="313" t="s">
        <v>360</v>
      </c>
      <c r="S12" s="423" t="s">
        <v>366</v>
      </c>
    </row>
    <row r="13" spans="1:19" ht="13.5" customHeight="1">
      <c r="A13" s="793"/>
      <c r="B13" s="796"/>
      <c r="C13" s="136"/>
      <c r="D13" s="228"/>
      <c r="E13" s="312" t="s">
        <v>367</v>
      </c>
      <c r="F13" s="313" t="s">
        <v>312</v>
      </c>
      <c r="G13" s="313" t="s">
        <v>368</v>
      </c>
      <c r="H13" s="313" t="s">
        <v>369</v>
      </c>
      <c r="I13" s="313" t="s">
        <v>370</v>
      </c>
      <c r="J13" s="313" t="s">
        <v>321</v>
      </c>
      <c r="K13" s="313" t="s">
        <v>314</v>
      </c>
      <c r="L13" s="310" t="s">
        <v>371</v>
      </c>
      <c r="M13" s="229"/>
      <c r="N13" s="312"/>
      <c r="O13" s="313" t="s">
        <v>352</v>
      </c>
      <c r="P13" s="313" t="s">
        <v>373</v>
      </c>
      <c r="Q13" s="314" t="s">
        <v>374</v>
      </c>
      <c r="R13" s="313" t="s">
        <v>375</v>
      </c>
      <c r="S13" s="423" t="s">
        <v>377</v>
      </c>
    </row>
    <row r="14" spans="1:19" ht="13.5" customHeight="1">
      <c r="A14" s="793"/>
      <c r="B14" s="796"/>
      <c r="C14" s="136"/>
      <c r="D14" s="228"/>
      <c r="E14" s="312" t="s">
        <v>378</v>
      </c>
      <c r="F14" s="313" t="s">
        <v>322</v>
      </c>
      <c r="G14" s="313" t="s">
        <v>379</v>
      </c>
      <c r="H14" s="313" t="s">
        <v>380</v>
      </c>
      <c r="I14" s="313" t="s">
        <v>438</v>
      </c>
      <c r="J14" s="313" t="s">
        <v>329</v>
      </c>
      <c r="K14" s="313"/>
      <c r="L14" s="310"/>
      <c r="M14" s="229"/>
      <c r="N14" s="312"/>
      <c r="O14" s="313"/>
      <c r="P14" s="313"/>
      <c r="Q14" s="314" t="s">
        <v>382</v>
      </c>
      <c r="R14" s="313"/>
      <c r="S14" s="423"/>
    </row>
    <row r="15" spans="1:19" ht="13.5" customHeight="1" thickBot="1">
      <c r="A15" s="793"/>
      <c r="B15" s="797"/>
      <c r="C15" s="139"/>
      <c r="D15" s="240"/>
      <c r="E15" s="316" t="s">
        <v>383</v>
      </c>
      <c r="F15" s="317" t="s">
        <v>330</v>
      </c>
      <c r="G15" s="316"/>
      <c r="H15" s="316"/>
      <c r="I15" s="317"/>
      <c r="J15" s="317" t="s">
        <v>335</v>
      </c>
      <c r="K15" s="317"/>
      <c r="L15" s="316"/>
      <c r="M15" s="242"/>
      <c r="N15" s="424"/>
      <c r="O15" s="425"/>
      <c r="P15" s="425"/>
      <c r="Q15" s="426"/>
      <c r="R15" s="425"/>
      <c r="S15" s="427"/>
    </row>
    <row r="16" spans="1:19" ht="13.5" customHeight="1">
      <c r="A16" s="801"/>
      <c r="B16" s="796"/>
      <c r="C16" s="2"/>
      <c r="D16" s="229"/>
      <c r="E16" s="2"/>
      <c r="F16" s="235"/>
      <c r="G16" s="235"/>
      <c r="H16" s="235"/>
      <c r="I16" s="235"/>
      <c r="J16" s="235"/>
      <c r="K16" s="235"/>
      <c r="L16" s="235"/>
      <c r="M16" s="229"/>
      <c r="N16" s="87"/>
      <c r="O16" s="235"/>
      <c r="P16" s="235"/>
      <c r="Q16" s="2"/>
      <c r="R16" s="235"/>
      <c r="S16" s="428"/>
    </row>
    <row r="17" spans="1:19" ht="13.5" customHeight="1">
      <c r="A17" s="802" t="s">
        <v>16</v>
      </c>
      <c r="B17" s="798" t="s">
        <v>399</v>
      </c>
      <c r="C17" s="429" t="s">
        <v>400</v>
      </c>
      <c r="D17" s="381">
        <f>SUM(E17:L17)</f>
        <v>78020</v>
      </c>
      <c r="E17" s="382">
        <v>960</v>
      </c>
      <c r="F17" s="383">
        <v>77060</v>
      </c>
      <c r="G17" s="383"/>
      <c r="H17" s="384"/>
      <c r="I17" s="383"/>
      <c r="J17" s="383"/>
      <c r="K17" s="383"/>
      <c r="L17" s="383"/>
      <c r="M17" s="381">
        <f>SUM(N17:S17)</f>
        <v>204716</v>
      </c>
      <c r="N17" s="430">
        <v>9437</v>
      </c>
      <c r="O17" s="383">
        <v>115325</v>
      </c>
      <c r="P17" s="383">
        <v>19620</v>
      </c>
      <c r="Q17" s="382">
        <v>31134</v>
      </c>
      <c r="R17" s="383">
        <v>29200</v>
      </c>
      <c r="S17" s="431"/>
    </row>
    <row r="18" spans="1:19" ht="13.5" customHeight="1">
      <c r="A18" s="802" t="s">
        <v>19</v>
      </c>
      <c r="B18" s="798" t="s">
        <v>401</v>
      </c>
      <c r="C18" s="429" t="s">
        <v>402</v>
      </c>
      <c r="D18" s="381">
        <f>SUM(E18:L18)</f>
        <v>126696</v>
      </c>
      <c r="E18" s="382">
        <v>20000</v>
      </c>
      <c r="F18" s="383"/>
      <c r="G18" s="383"/>
      <c r="H18" s="384"/>
      <c r="I18" s="383">
        <v>4600</v>
      </c>
      <c r="J18" s="383">
        <v>20335</v>
      </c>
      <c r="K18" s="383"/>
      <c r="L18" s="383">
        <v>81761</v>
      </c>
      <c r="M18" s="381"/>
      <c r="N18" s="430"/>
      <c r="O18" s="383"/>
      <c r="P18" s="383"/>
      <c r="Q18" s="382"/>
      <c r="R18" s="383"/>
      <c r="S18" s="431"/>
    </row>
    <row r="19" spans="1:19" ht="13.5" customHeight="1">
      <c r="A19" s="793"/>
      <c r="B19" s="796"/>
      <c r="C19" s="136"/>
      <c r="D19" s="154"/>
      <c r="E19" s="107"/>
      <c r="F19" s="41"/>
      <c r="G19" s="41"/>
      <c r="H19" s="345"/>
      <c r="I19" s="41"/>
      <c r="J19" s="41"/>
      <c r="K19" s="41"/>
      <c r="L19" s="41"/>
      <c r="M19" s="154"/>
      <c r="N19" s="432"/>
      <c r="O19" s="41"/>
      <c r="P19" s="41"/>
      <c r="Q19" s="107"/>
      <c r="R19" s="41"/>
      <c r="S19" s="433"/>
    </row>
    <row r="20" spans="1:19" s="417" customFormat="1" ht="13.5" customHeight="1" thickBot="1">
      <c r="A20" s="800" t="s">
        <v>23</v>
      </c>
      <c r="B20" s="799"/>
      <c r="C20" s="434" t="s">
        <v>190</v>
      </c>
      <c r="D20" s="412">
        <f>SUM(D17:D19)</f>
        <v>204716</v>
      </c>
      <c r="E20" s="413">
        <f>SUM(E17:E19)</f>
        <v>20960</v>
      </c>
      <c r="F20" s="415">
        <f>SUM(F17:F19)</f>
        <v>77060</v>
      </c>
      <c r="G20" s="415"/>
      <c r="H20" s="415"/>
      <c r="I20" s="415">
        <f>SUM(I17:I19)</f>
        <v>4600</v>
      </c>
      <c r="J20" s="415">
        <f>SUM(J17:J19)</f>
        <v>20335</v>
      </c>
      <c r="K20" s="415"/>
      <c r="L20" s="415">
        <f aca="true" t="shared" si="0" ref="L20:S20">SUM(L17:L19)</f>
        <v>81761</v>
      </c>
      <c r="M20" s="412">
        <f t="shared" si="0"/>
        <v>204716</v>
      </c>
      <c r="N20" s="435">
        <f t="shared" si="0"/>
        <v>9437</v>
      </c>
      <c r="O20" s="415">
        <f t="shared" si="0"/>
        <v>115325</v>
      </c>
      <c r="P20" s="415">
        <f t="shared" si="0"/>
        <v>19620</v>
      </c>
      <c r="Q20" s="413">
        <f t="shared" si="0"/>
        <v>31134</v>
      </c>
      <c r="R20" s="415">
        <f t="shared" si="0"/>
        <v>29200</v>
      </c>
      <c r="S20" s="436">
        <f t="shared" si="0"/>
        <v>0</v>
      </c>
    </row>
    <row r="21" ht="12.75" customHeight="1"/>
    <row r="25" ht="12.75">
      <c r="F25" s="202"/>
    </row>
    <row r="27" ht="12.75">
      <c r="P27" s="202"/>
    </row>
  </sheetData>
  <mergeCells count="2">
    <mergeCell ref="R1:S1"/>
    <mergeCell ref="B3:S3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J18" sqref="J18"/>
    </sheetView>
  </sheetViews>
  <sheetFormatPr defaultColWidth="9.140625" defaultRowHeight="12.75"/>
  <cols>
    <col min="5" max="5" width="17.28125" style="1" customWidth="1"/>
    <col min="6" max="6" width="11.00390625" style="1" customWidth="1"/>
    <col min="7" max="7" width="11.28125" style="1" customWidth="1"/>
    <col min="8" max="8" width="11.140625" style="1" customWidth="1"/>
    <col min="13" max="13" width="10.28125" style="1" customWidth="1"/>
  </cols>
  <sheetData>
    <row r="1" spans="1:8" ht="14.25">
      <c r="A1" s="1"/>
      <c r="B1" s="1"/>
      <c r="C1" s="1"/>
      <c r="D1" s="1"/>
      <c r="G1" s="807" t="s">
        <v>439</v>
      </c>
      <c r="H1" s="807"/>
    </row>
    <row r="2" spans="1:4" ht="12.75">
      <c r="A2" s="1"/>
      <c r="B2" s="1"/>
      <c r="C2" s="1"/>
      <c r="D2" s="1"/>
    </row>
    <row r="3" spans="1:8" ht="15">
      <c r="A3" s="808" t="s">
        <v>440</v>
      </c>
      <c r="B3" s="808"/>
      <c r="C3" s="808"/>
      <c r="D3" s="808"/>
      <c r="E3" s="808"/>
      <c r="F3" s="808"/>
      <c r="G3" s="808"/>
      <c r="H3" s="808"/>
    </row>
    <row r="4" spans="1:8" ht="15">
      <c r="A4" s="808" t="s">
        <v>441</v>
      </c>
      <c r="B4" s="808"/>
      <c r="C4" s="808"/>
      <c r="D4" s="808"/>
      <c r="E4" s="808"/>
      <c r="F4" s="808"/>
      <c r="G4" s="808"/>
      <c r="H4" s="808"/>
    </row>
    <row r="5" spans="1:8" ht="15">
      <c r="A5" s="641"/>
      <c r="B5" s="641"/>
      <c r="C5" s="641"/>
      <c r="D5" s="641"/>
      <c r="E5" s="641"/>
      <c r="F5" s="641"/>
      <c r="G5" s="641"/>
      <c r="H5" s="641"/>
    </row>
    <row r="6" spans="1:4" ht="12.75">
      <c r="A6" s="1"/>
      <c r="B6" s="1"/>
      <c r="C6" s="1"/>
      <c r="D6" s="1"/>
    </row>
    <row r="7" spans="1:8" ht="15" thickBot="1">
      <c r="A7" s="1"/>
      <c r="B7" s="1"/>
      <c r="C7" s="1"/>
      <c r="D7" s="1"/>
      <c r="H7" s="437" t="s">
        <v>193</v>
      </c>
    </row>
    <row r="8" spans="1:8" ht="15" thickBot="1">
      <c r="A8" s="811" t="s">
        <v>569</v>
      </c>
      <c r="B8" s="811"/>
      <c r="C8" s="811"/>
      <c r="D8" s="811"/>
      <c r="E8" s="811"/>
      <c r="F8" s="767" t="s">
        <v>570</v>
      </c>
      <c r="G8" s="767" t="s">
        <v>571</v>
      </c>
      <c r="H8" s="767" t="s">
        <v>572</v>
      </c>
    </row>
    <row r="9" spans="1:8" ht="15.75" thickBot="1">
      <c r="A9" s="438" t="s">
        <v>442</v>
      </c>
      <c r="B9" s="439"/>
      <c r="C9" s="439"/>
      <c r="D9" s="439"/>
      <c r="E9" s="440"/>
      <c r="F9" s="441" t="s">
        <v>443</v>
      </c>
      <c r="G9" s="441" t="s">
        <v>444</v>
      </c>
      <c r="H9" s="442" t="s">
        <v>445</v>
      </c>
    </row>
    <row r="10" spans="1:8" ht="15">
      <c r="A10" s="443" t="s">
        <v>660</v>
      </c>
      <c r="B10" s="444"/>
      <c r="C10" s="444"/>
      <c r="D10" s="444"/>
      <c r="E10" s="444"/>
      <c r="F10" s="444"/>
      <c r="G10" s="444"/>
      <c r="H10" s="445"/>
    </row>
    <row r="11" spans="1:10" ht="14.25">
      <c r="A11" s="446" t="s">
        <v>661</v>
      </c>
      <c r="B11" s="98"/>
      <c r="C11" s="98"/>
      <c r="D11" s="98"/>
      <c r="E11" s="447"/>
      <c r="F11" s="97">
        <v>284478</v>
      </c>
      <c r="G11" s="97">
        <f>F11*1.015</f>
        <v>288745.17</v>
      </c>
      <c r="H11" s="448">
        <f>G11*1.015</f>
        <v>293076.34754999995</v>
      </c>
      <c r="I11" s="449"/>
      <c r="J11" s="1"/>
    </row>
    <row r="12" spans="1:13" ht="14.25">
      <c r="A12" s="446" t="s">
        <v>662</v>
      </c>
      <c r="B12" s="98"/>
      <c r="C12" s="98"/>
      <c r="D12" s="98"/>
      <c r="E12" s="447"/>
      <c r="F12" s="97">
        <v>585189</v>
      </c>
      <c r="G12" s="97">
        <f>F12*1.015</f>
        <v>593966.835</v>
      </c>
      <c r="H12" s="448">
        <f>G12*1.015</f>
        <v>602876.3375249999</v>
      </c>
      <c r="I12" s="449"/>
      <c r="J12" s="450"/>
      <c r="K12" s="450"/>
      <c r="M12" s="43"/>
    </row>
    <row r="13" spans="1:13" ht="14.25">
      <c r="A13" s="446" t="s">
        <v>663</v>
      </c>
      <c r="B13" s="98"/>
      <c r="C13" s="98"/>
      <c r="D13" s="98"/>
      <c r="E13" s="447"/>
      <c r="F13" s="97">
        <v>950598</v>
      </c>
      <c r="G13" s="97">
        <f>F13/1.00099</f>
        <v>949657.8387396478</v>
      </c>
      <c r="H13" s="448">
        <f>G13/1.00099</f>
        <v>948718.6073184025</v>
      </c>
      <c r="I13" s="449"/>
      <c r="J13" s="450"/>
      <c r="K13" s="450"/>
      <c r="M13" s="43"/>
    </row>
    <row r="14" spans="1:13" ht="14.25">
      <c r="A14" s="446" t="s">
        <v>664</v>
      </c>
      <c r="B14" s="98"/>
      <c r="C14" s="98"/>
      <c r="D14" s="98"/>
      <c r="E14" s="447"/>
      <c r="F14" s="97">
        <v>27208</v>
      </c>
      <c r="G14" s="97">
        <f>F14/1.005</f>
        <v>27072.6368159204</v>
      </c>
      <c r="H14" s="451">
        <f>G14/1.005</f>
        <v>26937.947080517813</v>
      </c>
      <c r="J14" s="450"/>
      <c r="K14" s="450"/>
      <c r="M14" s="43"/>
    </row>
    <row r="15" spans="1:13" ht="14.25">
      <c r="A15" s="446" t="s">
        <v>665</v>
      </c>
      <c r="B15" s="98"/>
      <c r="C15" s="98"/>
      <c r="D15" s="98"/>
      <c r="E15" s="447"/>
      <c r="F15" s="97">
        <v>98060</v>
      </c>
      <c r="G15" s="97">
        <f>F15*1.01</f>
        <v>99040.6</v>
      </c>
      <c r="H15" s="448">
        <f>G15*1.01</f>
        <v>100031.00600000001</v>
      </c>
      <c r="J15" s="450"/>
      <c r="K15" s="450"/>
      <c r="M15" s="43"/>
    </row>
    <row r="16" spans="1:13" ht="14.25">
      <c r="A16" s="446" t="s">
        <v>666</v>
      </c>
      <c r="B16" s="98"/>
      <c r="C16" s="98"/>
      <c r="D16" s="98"/>
      <c r="E16" s="447"/>
      <c r="F16" s="97">
        <v>278000</v>
      </c>
      <c r="G16" s="97">
        <v>214155</v>
      </c>
      <c r="H16" s="448">
        <v>214886</v>
      </c>
      <c r="J16" s="450"/>
      <c r="K16" s="450"/>
      <c r="M16" s="43"/>
    </row>
    <row r="17" spans="1:11" ht="15">
      <c r="A17" s="452" t="s">
        <v>658</v>
      </c>
      <c r="B17" s="98"/>
      <c r="C17" s="98"/>
      <c r="D17" s="98"/>
      <c r="E17" s="447"/>
      <c r="F17" s="453">
        <f>SUM(F11:F16)</f>
        <v>2223533</v>
      </c>
      <c r="G17" s="453">
        <f>SUM(G11:G16)</f>
        <v>2172638.0805555684</v>
      </c>
      <c r="H17" s="454">
        <f>SUM(H11:H16)</f>
        <v>2186526.2454739204</v>
      </c>
      <c r="J17" s="450"/>
      <c r="K17" s="450"/>
    </row>
    <row r="18" spans="1:11" ht="14.25">
      <c r="A18" s="446" t="s">
        <v>667</v>
      </c>
      <c r="B18" s="98"/>
      <c r="C18" s="98"/>
      <c r="D18" s="98"/>
      <c r="E18" s="447"/>
      <c r="F18" s="97">
        <v>1127533</v>
      </c>
      <c r="G18" s="97">
        <f>F18*1.005</f>
        <v>1133170.6649999998</v>
      </c>
      <c r="H18" s="448">
        <f>G18*1.005</f>
        <v>1138836.5183249996</v>
      </c>
      <c r="J18" s="450"/>
      <c r="K18" s="450"/>
    </row>
    <row r="19" spans="1:11" ht="14.25">
      <c r="A19" s="446" t="s">
        <v>668</v>
      </c>
      <c r="B19" s="98"/>
      <c r="C19" s="98"/>
      <c r="D19" s="98"/>
      <c r="E19" s="447"/>
      <c r="F19" s="97">
        <v>292028</v>
      </c>
      <c r="G19" s="97">
        <f>F19*1.005</f>
        <v>293488.13999999996</v>
      </c>
      <c r="H19" s="448">
        <f>G19*1.005</f>
        <v>294955.58069999993</v>
      </c>
      <c r="J19" s="450"/>
      <c r="K19" s="450"/>
    </row>
    <row r="20" spans="1:11" ht="14.25">
      <c r="A20" s="446" t="s">
        <v>669</v>
      </c>
      <c r="B20" s="98"/>
      <c r="C20" s="98"/>
      <c r="D20" s="98"/>
      <c r="E20" s="447"/>
      <c r="F20" s="97">
        <v>621876</v>
      </c>
      <c r="G20" s="97">
        <f>F20*1.01</f>
        <v>628094.76</v>
      </c>
      <c r="H20" s="448">
        <f>G20*1.01</f>
        <v>634375.7076</v>
      </c>
      <c r="I20" s="449"/>
      <c r="J20" s="450"/>
      <c r="K20" s="450"/>
    </row>
    <row r="21" spans="1:11" ht="14.25">
      <c r="A21" s="455" t="s">
        <v>670</v>
      </c>
      <c r="B21" s="456"/>
      <c r="C21" s="456"/>
      <c r="D21" s="456"/>
      <c r="E21" s="457"/>
      <c r="F21" s="765">
        <v>94412</v>
      </c>
      <c r="G21" s="765">
        <f>F21*1.005</f>
        <v>94884.05999999998</v>
      </c>
      <c r="H21" s="766">
        <f>G21*1.005</f>
        <v>95358.48029999997</v>
      </c>
      <c r="J21" s="450"/>
      <c r="K21" s="3"/>
    </row>
    <row r="22" spans="1:11" ht="14.25">
      <c r="A22" s="446" t="s">
        <v>671</v>
      </c>
      <c r="B22" s="98"/>
      <c r="C22" s="98"/>
      <c r="D22" s="98"/>
      <c r="E22" s="447"/>
      <c r="F22" s="97">
        <v>22684</v>
      </c>
      <c r="G22" s="97">
        <v>23000</v>
      </c>
      <c r="H22" s="448">
        <v>23000</v>
      </c>
      <c r="J22" s="450"/>
      <c r="K22" s="3"/>
    </row>
    <row r="23" spans="1:11" ht="14.25">
      <c r="A23" s="446" t="s">
        <v>672</v>
      </c>
      <c r="B23" s="98"/>
      <c r="C23" s="98"/>
      <c r="D23" s="98"/>
      <c r="E23" s="447"/>
      <c r="F23" s="97">
        <v>65000</v>
      </c>
      <c r="G23" s="97"/>
      <c r="H23" s="448"/>
      <c r="J23" s="450"/>
      <c r="K23" s="3"/>
    </row>
    <row r="24" spans="1:11" ht="15">
      <c r="A24" s="461" t="s">
        <v>659</v>
      </c>
      <c r="B24" s="459"/>
      <c r="C24" s="459"/>
      <c r="D24" s="459"/>
      <c r="E24" s="460"/>
      <c r="F24" s="462">
        <f>SUM(F18:F23)</f>
        <v>2223533</v>
      </c>
      <c r="G24" s="462">
        <f>SUM(G18:G23)</f>
        <v>2172637.6249999995</v>
      </c>
      <c r="H24" s="463">
        <f>SUM(H18:H23)</f>
        <v>2186526.286924999</v>
      </c>
      <c r="J24" s="450"/>
      <c r="K24" s="3"/>
    </row>
    <row r="25" spans="1:11" ht="15">
      <c r="A25" s="452" t="s">
        <v>673</v>
      </c>
      <c r="B25" s="98"/>
      <c r="C25" s="98"/>
      <c r="D25" s="98"/>
      <c r="E25" s="98"/>
      <c r="F25" s="464"/>
      <c r="G25" s="464"/>
      <c r="H25" s="448"/>
      <c r="K25" s="3"/>
    </row>
    <row r="26" spans="1:11" ht="14.25">
      <c r="A26" s="191" t="s">
        <v>690</v>
      </c>
      <c r="B26" s="45"/>
      <c r="C26" s="45"/>
      <c r="D26" s="45"/>
      <c r="E26" s="465"/>
      <c r="F26" s="765">
        <v>20960</v>
      </c>
      <c r="G26" s="765">
        <v>23856</v>
      </c>
      <c r="H26" s="766">
        <v>25737</v>
      </c>
      <c r="K26" s="3"/>
    </row>
    <row r="27" spans="1:8" ht="14.25">
      <c r="A27" s="446" t="s">
        <v>684</v>
      </c>
      <c r="B27" s="98"/>
      <c r="C27" s="98"/>
      <c r="D27" s="98"/>
      <c r="E27" s="447"/>
      <c r="F27" s="97">
        <v>77060</v>
      </c>
      <c r="G27" s="97"/>
      <c r="H27" s="448"/>
    </row>
    <row r="28" spans="1:8" ht="14.25">
      <c r="A28" s="446" t="s">
        <v>685</v>
      </c>
      <c r="B28" s="98"/>
      <c r="C28" s="98"/>
      <c r="D28" s="98"/>
      <c r="E28" s="447"/>
      <c r="F28" s="97"/>
      <c r="G28" s="97"/>
      <c r="H28" s="448"/>
    </row>
    <row r="29" spans="1:8" ht="14.25">
      <c r="A29" s="446" t="s">
        <v>686</v>
      </c>
      <c r="B29" s="98"/>
      <c r="C29" s="98"/>
      <c r="D29" s="98"/>
      <c r="E29" s="447"/>
      <c r="F29" s="97">
        <v>4600</v>
      </c>
      <c r="G29" s="97">
        <v>4600</v>
      </c>
      <c r="H29" s="448">
        <v>4600</v>
      </c>
    </row>
    <row r="30" spans="1:8" ht="14.25">
      <c r="A30" s="191" t="s">
        <v>687</v>
      </c>
      <c r="B30" s="45"/>
      <c r="C30" s="45"/>
      <c r="D30" s="45"/>
      <c r="E30" s="465"/>
      <c r="F30" s="809">
        <v>20335</v>
      </c>
      <c r="G30" s="809">
        <v>20440</v>
      </c>
      <c r="H30" s="810">
        <v>20442</v>
      </c>
    </row>
    <row r="31" spans="1:8" ht="14.25">
      <c r="A31" s="458" t="s">
        <v>449</v>
      </c>
      <c r="B31" s="459"/>
      <c r="C31" s="459"/>
      <c r="D31" s="459"/>
      <c r="E31" s="460"/>
      <c r="F31" s="809"/>
      <c r="G31" s="809">
        <f>F31/1.00099</f>
        <v>0</v>
      </c>
      <c r="H31" s="810">
        <f>G31/1.00099</f>
        <v>0</v>
      </c>
    </row>
    <row r="32" spans="1:8" ht="14.25">
      <c r="A32" s="446" t="s">
        <v>688</v>
      </c>
      <c r="B32" s="98"/>
      <c r="C32" s="98"/>
      <c r="D32" s="98"/>
      <c r="E32" s="447"/>
      <c r="F32" s="97"/>
      <c r="G32" s="97"/>
      <c r="H32" s="448"/>
    </row>
    <row r="33" spans="1:8" ht="14.25">
      <c r="A33" s="446" t="s">
        <v>689</v>
      </c>
      <c r="B33" s="98"/>
      <c r="C33" s="98"/>
      <c r="D33" s="98"/>
      <c r="E33" s="447"/>
      <c r="F33" s="97">
        <v>81761</v>
      </c>
      <c r="G33" s="97">
        <v>66404</v>
      </c>
      <c r="H33" s="448">
        <v>67521</v>
      </c>
    </row>
    <row r="34" spans="1:8" ht="15">
      <c r="A34" s="452" t="s">
        <v>674</v>
      </c>
      <c r="B34" s="98"/>
      <c r="C34" s="98"/>
      <c r="D34" s="98"/>
      <c r="E34" s="447"/>
      <c r="F34" s="453">
        <f>SUM(F26:F33)</f>
        <v>204716</v>
      </c>
      <c r="G34" s="453">
        <f>SUM(G26:G33)</f>
        <v>115300</v>
      </c>
      <c r="H34" s="454">
        <f>SUM(H26:H33)</f>
        <v>118300</v>
      </c>
    </row>
    <row r="35" spans="1:10" ht="14.25">
      <c r="A35" s="446" t="s">
        <v>678</v>
      </c>
      <c r="B35" s="98"/>
      <c r="C35" s="98"/>
      <c r="D35" s="98"/>
      <c r="E35" s="447"/>
      <c r="F35" s="97">
        <v>9437</v>
      </c>
      <c r="G35" s="97">
        <v>10500</v>
      </c>
      <c r="H35" s="448">
        <v>11300</v>
      </c>
      <c r="J35" s="202"/>
    </row>
    <row r="36" spans="1:10" ht="14.25">
      <c r="A36" s="446" t="s">
        <v>679</v>
      </c>
      <c r="B36" s="98"/>
      <c r="C36" s="98"/>
      <c r="D36" s="98"/>
      <c r="E36" s="447"/>
      <c r="F36" s="97">
        <v>115325</v>
      </c>
      <c r="G36" s="97"/>
      <c r="H36" s="448"/>
      <c r="J36" s="202"/>
    </row>
    <row r="37" spans="1:8" ht="14.25">
      <c r="A37" s="446" t="s">
        <v>680</v>
      </c>
      <c r="B37" s="98"/>
      <c r="C37" s="98"/>
      <c r="D37" s="98"/>
      <c r="E37" s="447"/>
      <c r="F37" s="97">
        <v>19620</v>
      </c>
      <c r="G37" s="97">
        <v>21200</v>
      </c>
      <c r="H37" s="448">
        <v>23400</v>
      </c>
    </row>
    <row r="38" spans="1:8" ht="14.25">
      <c r="A38" s="446" t="s">
        <v>681</v>
      </c>
      <c r="B38" s="98"/>
      <c r="C38" s="98"/>
      <c r="D38" s="98"/>
      <c r="E38" s="447"/>
      <c r="F38" s="97">
        <v>31134</v>
      </c>
      <c r="G38" s="97">
        <v>54400</v>
      </c>
      <c r="H38" s="448">
        <v>54400</v>
      </c>
    </row>
    <row r="39" spans="1:8" ht="14.25">
      <c r="A39" s="446" t="s">
        <v>682</v>
      </c>
      <c r="B39" s="98"/>
      <c r="C39" s="98"/>
      <c r="D39" s="98"/>
      <c r="E39" s="447"/>
      <c r="F39" s="97">
        <v>29200</v>
      </c>
      <c r="G39" s="97">
        <v>29200</v>
      </c>
      <c r="H39" s="448">
        <v>29200</v>
      </c>
    </row>
    <row r="40" spans="1:8" ht="14.25">
      <c r="A40" s="446" t="s">
        <v>683</v>
      </c>
      <c r="B40" s="98"/>
      <c r="C40" s="98"/>
      <c r="D40" s="98"/>
      <c r="E40" s="447"/>
      <c r="F40" s="97"/>
      <c r="G40" s="97"/>
      <c r="H40" s="448"/>
    </row>
    <row r="41" spans="1:8" ht="15">
      <c r="A41" s="452" t="s">
        <v>675</v>
      </c>
      <c r="B41" s="98"/>
      <c r="C41" s="98"/>
      <c r="D41" s="98"/>
      <c r="E41" s="466"/>
      <c r="F41" s="453">
        <f>SUM(F35:F40)</f>
        <v>204716</v>
      </c>
      <c r="G41" s="453">
        <f>SUM(G35:G40)</f>
        <v>115300</v>
      </c>
      <c r="H41" s="454">
        <f>SUM(H35:H40)</f>
        <v>118300</v>
      </c>
    </row>
    <row r="42" spans="1:8" ht="15">
      <c r="A42" s="452" t="s">
        <v>676</v>
      </c>
      <c r="B42" s="98"/>
      <c r="C42" s="98"/>
      <c r="D42" s="98"/>
      <c r="E42" s="447"/>
      <c r="F42" s="453">
        <f>SUM(F34,F17)</f>
        <v>2428249</v>
      </c>
      <c r="G42" s="453">
        <f>SUM(G34,G17)</f>
        <v>2287938.0805555684</v>
      </c>
      <c r="H42" s="454">
        <f>SUM(H34,H17)</f>
        <v>2304826.2454739204</v>
      </c>
    </row>
    <row r="43" spans="1:8" ht="15">
      <c r="A43" s="467" t="s">
        <v>677</v>
      </c>
      <c r="B43" s="217"/>
      <c r="C43" s="217"/>
      <c r="D43" s="217"/>
      <c r="E43" s="468"/>
      <c r="F43" s="469">
        <f>SUM(F41,F24)</f>
        <v>2428249</v>
      </c>
      <c r="G43" s="469">
        <f>SUM(G41,G24)</f>
        <v>2287937.6249999995</v>
      </c>
      <c r="H43" s="470">
        <f>SUM(H41,H24)</f>
        <v>2304826.286924999</v>
      </c>
    </row>
    <row r="45" spans="7:8" ht="12.75">
      <c r="G45" s="202"/>
      <c r="H45" s="202"/>
    </row>
    <row r="46" ht="12.75">
      <c r="C46" s="1"/>
    </row>
  </sheetData>
  <mergeCells count="7">
    <mergeCell ref="F30:F31"/>
    <mergeCell ref="G30:G31"/>
    <mergeCell ref="H30:H31"/>
    <mergeCell ref="G1:H1"/>
    <mergeCell ref="A3:H3"/>
    <mergeCell ref="A4:H4"/>
    <mergeCell ref="A8:E8"/>
  </mergeCells>
  <printOptions horizontalCentered="1"/>
  <pageMargins left="0.7875" right="0.7875" top="0.7083333333333334" bottom="0.9840277777777778" header="0.5118055555555556" footer="0.5118055555555556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9">
      <selection activeCell="I13" sqref="I13:J13"/>
    </sheetView>
  </sheetViews>
  <sheetFormatPr defaultColWidth="9.140625" defaultRowHeight="12.75"/>
  <cols>
    <col min="1" max="1" width="4.140625" style="471" customWidth="1"/>
    <col min="2" max="2" width="44.421875" style="472" customWidth="1"/>
    <col min="3" max="8" width="11.00390625" style="472" customWidth="1"/>
    <col min="9" max="9" width="11.8515625" style="472" customWidth="1"/>
    <col min="10" max="16384" width="9.140625" style="472" customWidth="1"/>
  </cols>
  <sheetData>
    <row r="1" spans="8:9" ht="14.25">
      <c r="H1" s="857" t="s">
        <v>451</v>
      </c>
      <c r="I1" s="857"/>
    </row>
    <row r="3" spans="1:9" ht="15">
      <c r="A3" s="858" t="s">
        <v>452</v>
      </c>
      <c r="B3" s="858"/>
      <c r="C3" s="858"/>
      <c r="D3" s="858"/>
      <c r="E3" s="858"/>
      <c r="F3" s="858"/>
      <c r="G3" s="858"/>
      <c r="H3" s="858"/>
      <c r="I3" s="858"/>
    </row>
    <row r="4" spans="1:9" ht="15">
      <c r="A4" s="858" t="s">
        <v>453</v>
      </c>
      <c r="B4" s="858"/>
      <c r="C4" s="858"/>
      <c r="D4" s="858"/>
      <c r="E4" s="858"/>
      <c r="F4" s="858"/>
      <c r="G4" s="858"/>
      <c r="H4" s="858"/>
      <c r="I4" s="858"/>
    </row>
    <row r="5" spans="1:9" ht="15">
      <c r="A5" s="640"/>
      <c r="B5" s="640"/>
      <c r="C5" s="640"/>
      <c r="D5" s="640"/>
      <c r="E5" s="640"/>
      <c r="F5" s="640"/>
      <c r="G5" s="640"/>
      <c r="H5" s="640"/>
      <c r="I5" s="640"/>
    </row>
    <row r="6" spans="1:9" ht="12.75">
      <c r="A6" s="473"/>
      <c r="B6" s="473"/>
      <c r="C6" s="473"/>
      <c r="D6" s="473"/>
      <c r="E6" s="473"/>
      <c r="F6" s="473"/>
      <c r="G6" s="473"/>
      <c r="H6" s="473"/>
      <c r="I6" s="473"/>
    </row>
    <row r="7" ht="15" thickBot="1">
      <c r="I7" s="474" t="s">
        <v>193</v>
      </c>
    </row>
    <row r="8" spans="1:9" ht="15" thickBot="1">
      <c r="A8" s="856" t="s">
        <v>569</v>
      </c>
      <c r="B8" s="856"/>
      <c r="C8" s="753" t="s">
        <v>570</v>
      </c>
      <c r="D8" s="753" t="s">
        <v>571</v>
      </c>
      <c r="E8" s="753" t="s">
        <v>572</v>
      </c>
      <c r="F8" s="753" t="s">
        <v>573</v>
      </c>
      <c r="G8" s="753" t="s">
        <v>574</v>
      </c>
      <c r="H8" s="753" t="s">
        <v>575</v>
      </c>
      <c r="I8" s="753" t="s">
        <v>576</v>
      </c>
    </row>
    <row r="9" spans="1:9" s="478" customFormat="1" ht="30.75" customHeight="1">
      <c r="A9" s="860" t="s">
        <v>454</v>
      </c>
      <c r="B9" s="861"/>
      <c r="C9" s="476" t="s">
        <v>455</v>
      </c>
      <c r="D9" s="477" t="s">
        <v>456</v>
      </c>
      <c r="E9" s="859" t="s">
        <v>457</v>
      </c>
      <c r="F9" s="859"/>
      <c r="G9" s="859"/>
      <c r="H9" s="859"/>
      <c r="I9" s="475" t="s">
        <v>458</v>
      </c>
    </row>
    <row r="10" spans="1:9" s="485" customFormat="1" ht="32.25" customHeight="1" thickBot="1">
      <c r="A10" s="852" t="s">
        <v>459</v>
      </c>
      <c r="B10" s="853"/>
      <c r="C10" s="479" t="s">
        <v>460</v>
      </c>
      <c r="D10" s="480" t="s">
        <v>461</v>
      </c>
      <c r="E10" s="481">
        <v>2011</v>
      </c>
      <c r="F10" s="482">
        <v>2012</v>
      </c>
      <c r="G10" s="482">
        <v>2013</v>
      </c>
      <c r="H10" s="483" t="s">
        <v>462</v>
      </c>
      <c r="I10" s="484" t="s">
        <v>463</v>
      </c>
    </row>
    <row r="11" spans="1:9" s="486" customFormat="1" ht="18" customHeight="1" thickBot="1">
      <c r="A11" s="854"/>
      <c r="B11" s="855"/>
      <c r="C11" s="731"/>
      <c r="D11" s="730"/>
      <c r="E11" s="729"/>
      <c r="F11" s="731"/>
      <c r="G11" s="731"/>
      <c r="H11" s="732"/>
      <c r="I11" s="733"/>
    </row>
    <row r="12" spans="1:9" ht="33.75" customHeight="1" thickBot="1">
      <c r="A12" s="756" t="s">
        <v>16</v>
      </c>
      <c r="B12" s="734" t="s">
        <v>464</v>
      </c>
      <c r="C12" s="488"/>
      <c r="D12" s="489">
        <f>SUM(D13:D14)</f>
        <v>0</v>
      </c>
      <c r="E12" s="490">
        <f>SUM(E13:E14)</f>
        <v>0</v>
      </c>
      <c r="F12" s="491">
        <f>SUM(F13:F14)</f>
        <v>0</v>
      </c>
      <c r="G12" s="491">
        <f>SUM(G13:G14)</f>
        <v>0</v>
      </c>
      <c r="H12" s="492">
        <f>SUM(H13:H14)</f>
        <v>0</v>
      </c>
      <c r="I12" s="493">
        <f aca="true" t="shared" si="0" ref="I12:I17">SUM(D12:H12)</f>
        <v>0</v>
      </c>
    </row>
    <row r="13" spans="1:9" ht="21" customHeight="1">
      <c r="A13" s="745"/>
      <c r="B13" s="735" t="s">
        <v>465</v>
      </c>
      <c r="C13" s="495"/>
      <c r="D13" s="496"/>
      <c r="E13" s="497"/>
      <c r="F13" s="498"/>
      <c r="G13" s="498"/>
      <c r="H13" s="499"/>
      <c r="I13" s="500">
        <f t="shared" si="0"/>
        <v>0</v>
      </c>
    </row>
    <row r="14" spans="1:9" ht="21" customHeight="1" thickBot="1">
      <c r="A14" s="745"/>
      <c r="B14" s="735" t="s">
        <v>465</v>
      </c>
      <c r="C14" s="495"/>
      <c r="D14" s="496"/>
      <c r="E14" s="497"/>
      <c r="F14" s="498"/>
      <c r="G14" s="498"/>
      <c r="H14" s="499"/>
      <c r="I14" s="500">
        <f t="shared" si="0"/>
        <v>0</v>
      </c>
    </row>
    <row r="15" spans="1:9" ht="36" customHeight="1" thickBot="1">
      <c r="A15" s="756" t="s">
        <v>19</v>
      </c>
      <c r="B15" s="736" t="s">
        <v>466</v>
      </c>
      <c r="C15" s="488"/>
      <c r="D15" s="501">
        <f>SUM(D16:D17)</f>
        <v>66173</v>
      </c>
      <c r="E15" s="502">
        <f>SUM(E16:E17)</f>
        <v>11134</v>
      </c>
      <c r="F15" s="503">
        <f>SUM(F16:F17)</f>
        <v>11134</v>
      </c>
      <c r="G15" s="503">
        <f>SUM(G16:G17)</f>
        <v>11134</v>
      </c>
      <c r="H15" s="504">
        <f>SUM(H16:H17)</f>
        <v>38051</v>
      </c>
      <c r="I15" s="505">
        <f>SUM(D15:H15)</f>
        <v>137626</v>
      </c>
    </row>
    <row r="16" spans="1:9" ht="21" customHeight="1">
      <c r="A16" s="746" t="s">
        <v>536</v>
      </c>
      <c r="B16" s="737" t="s">
        <v>467</v>
      </c>
      <c r="C16" s="507">
        <v>2004</v>
      </c>
      <c r="D16" s="494">
        <f>55225+7934+1662+1352</f>
        <v>66173</v>
      </c>
      <c r="E16" s="508">
        <f>7934+3200</f>
        <v>11134</v>
      </c>
      <c r="F16" s="509">
        <f>7934+3200</f>
        <v>11134</v>
      </c>
      <c r="G16" s="509">
        <f>7934+3200</f>
        <v>11134</v>
      </c>
      <c r="H16" s="510">
        <f>137626-99575</f>
        <v>38051</v>
      </c>
      <c r="I16" s="506">
        <f>SUM(D16:H16)</f>
        <v>137626</v>
      </c>
    </row>
    <row r="17" spans="1:9" ht="21" customHeight="1" thickBot="1">
      <c r="A17" s="747"/>
      <c r="B17" s="738" t="s">
        <v>465</v>
      </c>
      <c r="C17" s="511"/>
      <c r="D17" s="512"/>
      <c r="E17" s="513"/>
      <c r="F17" s="514"/>
      <c r="G17" s="514"/>
      <c r="H17" s="515"/>
      <c r="I17" s="516">
        <f t="shared" si="0"/>
        <v>0</v>
      </c>
    </row>
    <row r="18" spans="1:9" ht="30.75" customHeight="1" thickBot="1">
      <c r="A18" s="756" t="s">
        <v>23</v>
      </c>
      <c r="B18" s="739" t="s">
        <v>468</v>
      </c>
      <c r="C18" s="488"/>
      <c r="D18" s="501">
        <f>SUM(D19:D20)</f>
        <v>25604</v>
      </c>
      <c r="E18" s="502">
        <f>SUM(E19:E20)</f>
        <v>49200</v>
      </c>
      <c r="F18" s="503">
        <f>SUM(F19:F20)</f>
        <v>72400</v>
      </c>
      <c r="G18" s="503">
        <f>SUM(G19:G20)</f>
        <v>73400</v>
      </c>
      <c r="H18" s="504">
        <f>SUM(H19:H20)</f>
        <v>363837</v>
      </c>
      <c r="I18" s="505">
        <f>SUM(D18:H18)</f>
        <v>584441</v>
      </c>
    </row>
    <row r="19" spans="1:9" ht="21" customHeight="1">
      <c r="A19" s="748" t="s">
        <v>537</v>
      </c>
      <c r="B19" s="740" t="s">
        <v>469</v>
      </c>
      <c r="C19" s="517">
        <v>2009</v>
      </c>
      <c r="D19" s="518">
        <v>25604</v>
      </c>
      <c r="E19" s="519">
        <f>23200+26000</f>
        <v>49200</v>
      </c>
      <c r="F19" s="520">
        <f>23200+23200+26000</f>
        <v>72400</v>
      </c>
      <c r="G19" s="520">
        <f>23200+23200+27000</f>
        <v>73400</v>
      </c>
      <c r="H19" s="521">
        <f>584441-220604</f>
        <v>363837</v>
      </c>
      <c r="I19" s="522">
        <f>SUM(D19:H19)</f>
        <v>584441</v>
      </c>
    </row>
    <row r="20" spans="1:9" ht="21" customHeight="1" thickBot="1">
      <c r="A20" s="749"/>
      <c r="B20" s="740" t="s">
        <v>465</v>
      </c>
      <c r="C20" s="523"/>
      <c r="D20" s="524"/>
      <c r="E20" s="525"/>
      <c r="F20" s="526"/>
      <c r="G20" s="526"/>
      <c r="H20" s="527"/>
      <c r="I20" s="528"/>
    </row>
    <row r="21" spans="1:9" ht="35.25" customHeight="1" thickBot="1">
      <c r="A21" s="757" t="s">
        <v>26</v>
      </c>
      <c r="B21" s="741" t="s">
        <v>470</v>
      </c>
      <c r="C21" s="529"/>
      <c r="D21" s="530">
        <f>SUM(D22:D23)</f>
        <v>0</v>
      </c>
      <c r="E21" s="531">
        <f>SUM(E22:E23)</f>
        <v>60000</v>
      </c>
      <c r="F21" s="532">
        <f>SUM(F22:F23)</f>
        <v>0</v>
      </c>
      <c r="G21" s="532">
        <f>SUM(G22:G23)</f>
        <v>0</v>
      </c>
      <c r="H21" s="532">
        <f>SUM(H22:H23)</f>
        <v>0</v>
      </c>
      <c r="I21" s="567">
        <f>SUM(D21:H21)</f>
        <v>60000</v>
      </c>
    </row>
    <row r="22" spans="1:9" ht="21" customHeight="1">
      <c r="A22" s="750" t="s">
        <v>539</v>
      </c>
      <c r="B22" s="742" t="s">
        <v>471</v>
      </c>
      <c r="C22" s="533">
        <v>2010</v>
      </c>
      <c r="D22" s="534"/>
      <c r="E22" s="535">
        <v>60000</v>
      </c>
      <c r="F22" s="536"/>
      <c r="G22" s="536"/>
      <c r="H22" s="536"/>
      <c r="I22" s="639">
        <f>SUM(D22:H22)</f>
        <v>60000</v>
      </c>
    </row>
    <row r="23" spans="1:9" ht="21" customHeight="1" thickBot="1">
      <c r="A23" s="751"/>
      <c r="B23" s="740" t="s">
        <v>465</v>
      </c>
      <c r="C23" s="537"/>
      <c r="D23" s="538"/>
      <c r="E23" s="539"/>
      <c r="F23" s="539"/>
      <c r="G23" s="539"/>
      <c r="H23" s="539"/>
      <c r="I23" s="540"/>
    </row>
    <row r="24" spans="1:9" ht="21" customHeight="1" thickBot="1">
      <c r="A24" s="758" t="s">
        <v>29</v>
      </c>
      <c r="B24" s="741" t="s">
        <v>472</v>
      </c>
      <c r="C24" s="541"/>
      <c r="D24" s="542">
        <f>SUM(D29:D29)</f>
        <v>0</v>
      </c>
      <c r="E24" s="502">
        <f>SUM(E25)</f>
        <v>37265</v>
      </c>
      <c r="F24" s="503">
        <f>SUM(F25)</f>
        <v>23712</v>
      </c>
      <c r="G24" s="503">
        <f>SUM(G29:G29)</f>
        <v>0</v>
      </c>
      <c r="H24" s="504">
        <f>SUM(H29:H29)</f>
        <v>0</v>
      </c>
      <c r="I24" s="505">
        <f>SUM(D24:H24)</f>
        <v>60977</v>
      </c>
    </row>
    <row r="25" spans="1:9" ht="21" customHeight="1">
      <c r="A25" s="754" t="s">
        <v>540</v>
      </c>
      <c r="B25" s="152" t="s">
        <v>473</v>
      </c>
      <c r="C25" s="818">
        <v>2010</v>
      </c>
      <c r="D25" s="848">
        <v>3201</v>
      </c>
      <c r="E25" s="806">
        <v>37265</v>
      </c>
      <c r="F25" s="850">
        <v>23712</v>
      </c>
      <c r="G25" s="812"/>
      <c r="H25" s="814"/>
      <c r="I25" s="816">
        <f>SUM(D25:H26)</f>
        <v>64178</v>
      </c>
    </row>
    <row r="26" spans="1:9" ht="21" customHeight="1" thickBot="1">
      <c r="A26" s="755"/>
      <c r="B26" s="743" t="s">
        <v>474</v>
      </c>
      <c r="C26" s="819"/>
      <c r="D26" s="849"/>
      <c r="E26" s="847"/>
      <c r="F26" s="851"/>
      <c r="G26" s="813"/>
      <c r="H26" s="815"/>
      <c r="I26" s="817"/>
    </row>
    <row r="27" spans="1:9" ht="21" customHeight="1" thickBot="1">
      <c r="A27" s="758" t="s">
        <v>32</v>
      </c>
      <c r="B27" s="736" t="s">
        <v>475</v>
      </c>
      <c r="C27" s="541"/>
      <c r="D27" s="489"/>
      <c r="E27" s="490"/>
      <c r="F27" s="491"/>
      <c r="G27" s="491"/>
      <c r="H27" s="492"/>
      <c r="I27" s="493"/>
    </row>
    <row r="28" spans="1:9" ht="21" customHeight="1">
      <c r="A28" s="752"/>
      <c r="B28" s="744" t="s">
        <v>465</v>
      </c>
      <c r="C28" s="543"/>
      <c r="D28" s="544"/>
      <c r="E28" s="545"/>
      <c r="F28" s="546"/>
      <c r="G28" s="546"/>
      <c r="H28" s="547"/>
      <c r="I28" s="548"/>
    </row>
    <row r="29" spans="1:9" ht="21" customHeight="1" thickBot="1">
      <c r="A29" s="751"/>
      <c r="B29" s="735" t="s">
        <v>465</v>
      </c>
      <c r="C29" s="495"/>
      <c r="D29" s="496"/>
      <c r="E29" s="497"/>
      <c r="F29" s="498"/>
      <c r="G29" s="498"/>
      <c r="H29" s="499"/>
      <c r="I29" s="500">
        <f>SUM(D29:H29)</f>
        <v>0</v>
      </c>
    </row>
    <row r="30" spans="1:9" ht="21" customHeight="1" thickBot="1">
      <c r="A30" s="758" t="s">
        <v>36</v>
      </c>
      <c r="B30" s="734" t="s">
        <v>623</v>
      </c>
      <c r="C30" s="549"/>
      <c r="D30" s="550">
        <f>SUM(D27,D24,D18,D15,D12,D21)</f>
        <v>91777</v>
      </c>
      <c r="E30" s="551">
        <f>SUM(E27,E24,E18,E15,E12,E21)</f>
        <v>157599</v>
      </c>
      <c r="F30" s="552">
        <f>SUM(F27,F24,F18,F15,F12,F21)</f>
        <v>107246</v>
      </c>
      <c r="G30" s="552">
        <f>SUM(G27,G24,G18,G15,G12,G21)</f>
        <v>84534</v>
      </c>
      <c r="H30" s="553">
        <f>SUM(H27,H24,H18,H15,H12,H21)</f>
        <v>401888</v>
      </c>
      <c r="I30" s="487">
        <f>SUM(D30:H30)</f>
        <v>843044</v>
      </c>
    </row>
  </sheetData>
  <mergeCells count="15">
    <mergeCell ref="A10:B10"/>
    <mergeCell ref="A11:B11"/>
    <mergeCell ref="A8:B8"/>
    <mergeCell ref="H1:I1"/>
    <mergeCell ref="A3:I3"/>
    <mergeCell ref="A4:I4"/>
    <mergeCell ref="E9:H9"/>
    <mergeCell ref="A9:B9"/>
    <mergeCell ref="G25:G26"/>
    <mergeCell ref="H25:H26"/>
    <mergeCell ref="I25:I26"/>
    <mergeCell ref="C25:C26"/>
    <mergeCell ref="E25:E26"/>
    <mergeCell ref="D25:D26"/>
    <mergeCell ref="F25:F26"/>
  </mergeCells>
  <printOptions horizontalCentered="1"/>
  <pageMargins left="0.7875" right="0.7875" top="0.5902777777777778" bottom="0.9840277777777778" header="0.5118055555555556" footer="0.5118055555555556"/>
  <pageSetup fitToHeight="1" fitToWidth="1"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F23" sqref="F23"/>
    </sheetView>
  </sheetViews>
  <sheetFormatPr defaultColWidth="9.140625" defaultRowHeight="12.75"/>
  <cols>
    <col min="1" max="1" width="35.00390625" style="472" customWidth="1"/>
    <col min="2" max="7" width="11.00390625" style="472" customWidth="1"/>
    <col min="8" max="16384" width="9.140625" style="472" customWidth="1"/>
  </cols>
  <sheetData>
    <row r="1" spans="1:7" ht="14.25">
      <c r="A1" s="554"/>
      <c r="B1" s="554"/>
      <c r="C1" s="554"/>
      <c r="D1" s="554"/>
      <c r="E1" s="554"/>
      <c r="F1" s="857" t="s">
        <v>476</v>
      </c>
      <c r="G1" s="857"/>
    </row>
    <row r="2" spans="1:7" ht="14.25">
      <c r="A2" s="554"/>
      <c r="B2" s="554"/>
      <c r="C2" s="554"/>
      <c r="D2" s="554"/>
      <c r="E2" s="554"/>
      <c r="F2" s="554"/>
      <c r="G2" s="554"/>
    </row>
    <row r="3" spans="1:8" ht="15">
      <c r="A3" s="858" t="s">
        <v>477</v>
      </c>
      <c r="B3" s="858"/>
      <c r="C3" s="858"/>
      <c r="D3" s="858"/>
      <c r="E3" s="858"/>
      <c r="F3" s="858"/>
      <c r="G3" s="858"/>
      <c r="H3" s="728"/>
    </row>
    <row r="4" spans="1:8" ht="15">
      <c r="A4" s="858" t="s">
        <v>478</v>
      </c>
      <c r="B4" s="858"/>
      <c r="C4" s="858"/>
      <c r="D4" s="858"/>
      <c r="E4" s="858"/>
      <c r="F4" s="858"/>
      <c r="G4" s="858"/>
      <c r="H4" s="728"/>
    </row>
    <row r="5" spans="1:7" ht="15">
      <c r="A5" s="485"/>
      <c r="B5" s="485"/>
      <c r="C5" s="485"/>
      <c r="D5" s="485"/>
      <c r="E5" s="485"/>
      <c r="F5" s="485"/>
      <c r="G5" s="485"/>
    </row>
    <row r="6" spans="1:7" ht="15" thickBot="1">
      <c r="A6" s="554"/>
      <c r="B6" s="554"/>
      <c r="C6" s="554"/>
      <c r="D6" s="554"/>
      <c r="E6" s="554"/>
      <c r="F6" s="554"/>
      <c r="G6" s="474" t="s">
        <v>193</v>
      </c>
    </row>
    <row r="7" spans="1:7" ht="15" thickBot="1">
      <c r="A7" s="712" t="s">
        <v>569</v>
      </c>
      <c r="B7" s="713" t="s">
        <v>570</v>
      </c>
      <c r="C7" s="772" t="s">
        <v>571</v>
      </c>
      <c r="D7" s="753" t="s">
        <v>572</v>
      </c>
      <c r="E7" s="753" t="s">
        <v>573</v>
      </c>
      <c r="F7" s="753" t="s">
        <v>574</v>
      </c>
      <c r="G7" s="753" t="s">
        <v>575</v>
      </c>
    </row>
    <row r="8" spans="1:7" s="557" customFormat="1" ht="26.25" customHeight="1">
      <c r="A8" s="555"/>
      <c r="B8" s="475" t="s">
        <v>479</v>
      </c>
      <c r="C8" s="556" t="s">
        <v>480</v>
      </c>
      <c r="D8" s="862" t="s">
        <v>481</v>
      </c>
      <c r="E8" s="862"/>
      <c r="F8" s="862"/>
      <c r="G8" s="862"/>
    </row>
    <row r="9" spans="1:7" s="561" customFormat="1" ht="32.25" customHeight="1" thickBot="1">
      <c r="A9" s="558" t="s">
        <v>482</v>
      </c>
      <c r="B9" s="559" t="s">
        <v>460</v>
      </c>
      <c r="C9" s="560" t="s">
        <v>483</v>
      </c>
      <c r="D9" s="481">
        <v>2011</v>
      </c>
      <c r="E9" s="482">
        <v>2012</v>
      </c>
      <c r="F9" s="482">
        <v>2013</v>
      </c>
      <c r="G9" s="483">
        <v>2014</v>
      </c>
    </row>
    <row r="10" spans="1:7" ht="18" customHeight="1" thickBot="1">
      <c r="A10" s="562" t="s">
        <v>619</v>
      </c>
      <c r="B10" s="563"/>
      <c r="C10" s="564"/>
      <c r="D10" s="565">
        <f>SUM(D11:D12)</f>
        <v>0</v>
      </c>
      <c r="E10" s="566">
        <f>SUM(E11:E12)</f>
        <v>0</v>
      </c>
      <c r="F10" s="566">
        <f>SUM(F11:F12)</f>
        <v>0</v>
      </c>
      <c r="G10" s="567">
        <f>SUM(G11:G12)</f>
        <v>0</v>
      </c>
    </row>
    <row r="11" spans="1:7" ht="18" customHeight="1">
      <c r="A11" s="494" t="s">
        <v>465</v>
      </c>
      <c r="B11" s="568"/>
      <c r="C11" s="507"/>
      <c r="D11" s="508"/>
      <c r="E11" s="509"/>
      <c r="F11" s="509"/>
      <c r="G11" s="569"/>
    </row>
    <row r="12" spans="1:7" ht="18" customHeight="1" thickBot="1">
      <c r="A12" s="494" t="s">
        <v>465</v>
      </c>
      <c r="B12" s="568"/>
      <c r="C12" s="507"/>
      <c r="D12" s="508"/>
      <c r="E12" s="509"/>
      <c r="F12" s="509"/>
      <c r="G12" s="521"/>
    </row>
    <row r="13" spans="1:7" ht="18" customHeight="1" thickBot="1">
      <c r="A13" s="562" t="s">
        <v>620</v>
      </c>
      <c r="B13" s="563"/>
      <c r="C13" s="564"/>
      <c r="D13" s="566">
        <f>SUM(D14:D14)</f>
        <v>39668</v>
      </c>
      <c r="E13" s="566">
        <f>SUM(E14:E14)</f>
        <v>31735</v>
      </c>
      <c r="F13" s="570">
        <f>SUM(F14:F14)</f>
        <v>23801</v>
      </c>
      <c r="G13" s="567">
        <f>SUM(G14:G14)</f>
        <v>15868</v>
      </c>
    </row>
    <row r="14" spans="1:7" ht="18" customHeight="1" thickBot="1">
      <c r="A14" s="494" t="s">
        <v>621</v>
      </c>
      <c r="B14" s="568">
        <v>2004</v>
      </c>
      <c r="C14" s="507">
        <v>2015</v>
      </c>
      <c r="D14" s="509">
        <v>39668</v>
      </c>
      <c r="E14" s="509">
        <v>31735</v>
      </c>
      <c r="F14" s="571">
        <v>23801</v>
      </c>
      <c r="G14" s="567">
        <v>15868</v>
      </c>
    </row>
    <row r="15" spans="1:7" ht="18" customHeight="1" thickBot="1">
      <c r="A15" s="562" t="s">
        <v>622</v>
      </c>
      <c r="B15" s="563"/>
      <c r="C15" s="564"/>
      <c r="D15" s="572">
        <f>SUM(D10,D13)</f>
        <v>39668</v>
      </c>
      <c r="E15" s="572">
        <f>SUM(E10,E13)</f>
        <v>31735</v>
      </c>
      <c r="F15" s="573">
        <f>SUM(F10,F13)</f>
        <v>23801</v>
      </c>
      <c r="G15" s="574">
        <f>SUM(G10,G13)</f>
        <v>15868</v>
      </c>
    </row>
  </sheetData>
  <mergeCells count="4">
    <mergeCell ref="F1:G1"/>
    <mergeCell ref="D8:G8"/>
    <mergeCell ref="A3:G3"/>
    <mergeCell ref="A4:G4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D1">
      <selection activeCell="B10" sqref="B10"/>
    </sheetView>
  </sheetViews>
  <sheetFormatPr defaultColWidth="9.140625" defaultRowHeight="12.75"/>
  <cols>
    <col min="1" max="1" width="5.00390625" style="575" customWidth="1"/>
    <col min="2" max="2" width="36.140625" style="576" customWidth="1"/>
    <col min="3" max="4" width="7.7109375" style="576" customWidth="1"/>
    <col min="5" max="5" width="8.140625" style="576" customWidth="1"/>
    <col min="6" max="6" width="7.57421875" style="576" customWidth="1"/>
    <col min="7" max="7" width="7.421875" style="576" customWidth="1"/>
    <col min="8" max="8" width="7.57421875" style="576" customWidth="1"/>
    <col min="9" max="14" width="8.140625" style="576" customWidth="1"/>
    <col min="15" max="15" width="10.8515625" style="575" customWidth="1"/>
    <col min="16" max="16" width="10.8515625" style="576" customWidth="1"/>
    <col min="17" max="17" width="9.140625" style="576" customWidth="1"/>
    <col min="18" max="18" width="10.140625" style="576" customWidth="1"/>
    <col min="19" max="16384" width="9.140625" style="576" customWidth="1"/>
  </cols>
  <sheetData>
    <row r="1" spans="1:15" ht="15.75">
      <c r="A1" s="577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863" t="s">
        <v>484</v>
      </c>
      <c r="O1" s="863"/>
    </row>
    <row r="2" spans="1:15" ht="15.75">
      <c r="A2" s="577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9"/>
      <c r="O2" s="577"/>
    </row>
    <row r="3" spans="1:15" ht="15.75">
      <c r="A3" s="864" t="s">
        <v>485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</row>
    <row r="4" spans="1:15" ht="15.75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</row>
    <row r="5" spans="1:15" ht="16.5" thickBot="1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78"/>
      <c r="O5" s="581" t="s">
        <v>193</v>
      </c>
    </row>
    <row r="6" spans="1:15" ht="16.5" thickTop="1">
      <c r="A6" s="867" t="s">
        <v>569</v>
      </c>
      <c r="B6" s="868"/>
      <c r="C6" s="726" t="s">
        <v>570</v>
      </c>
      <c r="D6" s="726" t="s">
        <v>571</v>
      </c>
      <c r="E6" s="726" t="s">
        <v>572</v>
      </c>
      <c r="F6" s="726" t="s">
        <v>573</v>
      </c>
      <c r="G6" s="726" t="s">
        <v>574</v>
      </c>
      <c r="H6" s="726" t="s">
        <v>575</v>
      </c>
      <c r="I6" s="726" t="s">
        <v>576</v>
      </c>
      <c r="J6" s="726" t="s">
        <v>577</v>
      </c>
      <c r="K6" s="726" t="s">
        <v>578</v>
      </c>
      <c r="L6" s="726" t="s">
        <v>615</v>
      </c>
      <c r="M6" s="726" t="s">
        <v>616</v>
      </c>
      <c r="N6" s="726" t="s">
        <v>617</v>
      </c>
      <c r="O6" s="727" t="s">
        <v>618</v>
      </c>
    </row>
    <row r="7" spans="1:15" s="575" customFormat="1" ht="25.5" customHeight="1">
      <c r="A7" s="865" t="s">
        <v>91</v>
      </c>
      <c r="B7" s="866"/>
      <c r="C7" s="724" t="s">
        <v>486</v>
      </c>
      <c r="D7" s="724" t="s">
        <v>487</v>
      </c>
      <c r="E7" s="724" t="s">
        <v>488</v>
      </c>
      <c r="F7" s="724" t="s">
        <v>489</v>
      </c>
      <c r="G7" s="724" t="s">
        <v>490</v>
      </c>
      <c r="H7" s="724" t="s">
        <v>491</v>
      </c>
      <c r="I7" s="724" t="s">
        <v>492</v>
      </c>
      <c r="J7" s="724" t="s">
        <v>493</v>
      </c>
      <c r="K7" s="724" t="s">
        <v>494</v>
      </c>
      <c r="L7" s="724" t="s">
        <v>495</v>
      </c>
      <c r="M7" s="724" t="s">
        <v>496</v>
      </c>
      <c r="N7" s="724" t="s">
        <v>497</v>
      </c>
      <c r="O7" s="725" t="s">
        <v>498</v>
      </c>
    </row>
    <row r="8" spans="1:15" s="584" customFormat="1" ht="21" customHeight="1">
      <c r="A8" s="718" t="s">
        <v>16</v>
      </c>
      <c r="B8" s="714" t="s">
        <v>499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3"/>
    </row>
    <row r="9" spans="1:17" s="589" customFormat="1" ht="15.75">
      <c r="A9" s="716" t="s">
        <v>534</v>
      </c>
      <c r="B9" s="715" t="s">
        <v>17</v>
      </c>
      <c r="C9" s="585">
        <v>27420</v>
      </c>
      <c r="D9" s="585">
        <v>25300</v>
      </c>
      <c r="E9" s="585">
        <v>22400</v>
      </c>
      <c r="F9" s="585">
        <v>23750</v>
      </c>
      <c r="G9" s="585">
        <v>24500</v>
      </c>
      <c r="H9" s="585">
        <v>17000</v>
      </c>
      <c r="I9" s="585">
        <v>17300</v>
      </c>
      <c r="J9" s="585">
        <v>19593</v>
      </c>
      <c r="K9" s="585">
        <v>19400</v>
      </c>
      <c r="L9" s="585">
        <v>23200</v>
      </c>
      <c r="M9" s="585">
        <v>31200</v>
      </c>
      <c r="N9" s="585">
        <v>33415</v>
      </c>
      <c r="O9" s="586">
        <f aca="true" t="shared" si="0" ref="O9:O21">SUM(C9:N9)</f>
        <v>284478</v>
      </c>
      <c r="P9" s="587"/>
      <c r="Q9" s="588"/>
    </row>
    <row r="10" spans="1:17" s="589" customFormat="1" ht="15.75">
      <c r="A10" s="716" t="s">
        <v>535</v>
      </c>
      <c r="B10" s="715" t="s">
        <v>20</v>
      </c>
      <c r="C10" s="585">
        <v>40500</v>
      </c>
      <c r="D10" s="585">
        <v>43663</v>
      </c>
      <c r="E10" s="585">
        <v>53200</v>
      </c>
      <c r="F10" s="585">
        <v>67500</v>
      </c>
      <c r="G10" s="585">
        <v>61050</v>
      </c>
      <c r="H10" s="585">
        <v>45600</v>
      </c>
      <c r="I10" s="585">
        <v>34500</v>
      </c>
      <c r="J10" s="585">
        <v>36576</v>
      </c>
      <c r="K10" s="585">
        <v>60300</v>
      </c>
      <c r="L10" s="585">
        <v>59200</v>
      </c>
      <c r="M10" s="585">
        <v>44200</v>
      </c>
      <c r="N10" s="585">
        <v>43500</v>
      </c>
      <c r="O10" s="586">
        <f t="shared" si="0"/>
        <v>589789</v>
      </c>
      <c r="P10" s="588"/>
      <c r="Q10" s="588"/>
    </row>
    <row r="11" spans="1:15" s="589" customFormat="1" ht="15.75">
      <c r="A11" s="716" t="s">
        <v>551</v>
      </c>
      <c r="B11" s="715" t="s">
        <v>500</v>
      </c>
      <c r="C11" s="585">
        <v>0</v>
      </c>
      <c r="D11" s="585">
        <v>0</v>
      </c>
      <c r="E11" s="585">
        <v>0</v>
      </c>
      <c r="F11" s="585">
        <v>0</v>
      </c>
      <c r="G11" s="585">
        <v>0</v>
      </c>
      <c r="H11" s="585">
        <v>0</v>
      </c>
      <c r="I11" s="585">
        <v>0</v>
      </c>
      <c r="J11" s="585">
        <v>0</v>
      </c>
      <c r="K11" s="585">
        <v>0</v>
      </c>
      <c r="L11" s="585">
        <v>0</v>
      </c>
      <c r="M11" s="585"/>
      <c r="N11" s="585">
        <v>0</v>
      </c>
      <c r="O11" s="583">
        <f t="shared" si="0"/>
        <v>0</v>
      </c>
    </row>
    <row r="12" spans="1:17" s="589" customFormat="1" ht="15.75">
      <c r="A12" s="716" t="s">
        <v>552</v>
      </c>
      <c r="B12" s="715" t="s">
        <v>25</v>
      </c>
      <c r="C12" s="585">
        <v>142500</v>
      </c>
      <c r="D12" s="585">
        <v>72300</v>
      </c>
      <c r="E12" s="585">
        <v>73200</v>
      </c>
      <c r="F12" s="585">
        <v>78000</v>
      </c>
      <c r="G12" s="585">
        <v>75000</v>
      </c>
      <c r="H12" s="585">
        <v>75600</v>
      </c>
      <c r="I12" s="585">
        <v>77833</v>
      </c>
      <c r="J12" s="585">
        <v>68400</v>
      </c>
      <c r="K12" s="585">
        <v>70800</v>
      </c>
      <c r="L12" s="585">
        <v>82600</v>
      </c>
      <c r="M12" s="585">
        <v>84350</v>
      </c>
      <c r="N12" s="585">
        <v>70350</v>
      </c>
      <c r="O12" s="586">
        <f t="shared" si="0"/>
        <v>970933</v>
      </c>
      <c r="P12" s="587"/>
      <c r="Q12" s="587"/>
    </row>
    <row r="13" spans="1:17" s="589" customFormat="1" ht="15.75">
      <c r="A13" s="716" t="s">
        <v>553</v>
      </c>
      <c r="B13" s="715" t="s">
        <v>501</v>
      </c>
      <c r="C13" s="585">
        <v>2267</v>
      </c>
      <c r="D13" s="585">
        <v>2267</v>
      </c>
      <c r="E13" s="585">
        <v>2267</v>
      </c>
      <c r="F13" s="585">
        <v>2268</v>
      </c>
      <c r="G13" s="585">
        <v>2267</v>
      </c>
      <c r="H13" s="585">
        <v>2267</v>
      </c>
      <c r="I13" s="585">
        <v>2268</v>
      </c>
      <c r="J13" s="585">
        <v>2267</v>
      </c>
      <c r="K13" s="585">
        <v>2268</v>
      </c>
      <c r="L13" s="585">
        <v>2267</v>
      </c>
      <c r="M13" s="585">
        <v>2268</v>
      </c>
      <c r="N13" s="585">
        <v>2267</v>
      </c>
      <c r="O13" s="586">
        <f t="shared" si="0"/>
        <v>27208</v>
      </c>
      <c r="P13" s="587"/>
      <c r="Q13" s="587"/>
    </row>
    <row r="14" spans="1:17" s="589" customFormat="1" ht="15.75">
      <c r="A14" s="716" t="s">
        <v>554</v>
      </c>
      <c r="B14" s="715" t="s">
        <v>502</v>
      </c>
      <c r="C14" s="585">
        <v>8180</v>
      </c>
      <c r="D14" s="585">
        <v>8170</v>
      </c>
      <c r="E14" s="585">
        <v>8170</v>
      </c>
      <c r="F14" s="585">
        <v>8170</v>
      </c>
      <c r="G14" s="585">
        <v>8170</v>
      </c>
      <c r="H14" s="585">
        <v>8170</v>
      </c>
      <c r="I14" s="585">
        <v>8170</v>
      </c>
      <c r="J14" s="585">
        <v>8170</v>
      </c>
      <c r="K14" s="585">
        <v>8170</v>
      </c>
      <c r="L14" s="585">
        <v>8170</v>
      </c>
      <c r="M14" s="585">
        <v>8170</v>
      </c>
      <c r="N14" s="585">
        <v>8180</v>
      </c>
      <c r="O14" s="586">
        <f t="shared" si="0"/>
        <v>98060</v>
      </c>
      <c r="P14" s="587"/>
      <c r="Q14" s="587"/>
    </row>
    <row r="15" spans="1:17" s="589" customFormat="1" ht="15.75">
      <c r="A15" s="716" t="s">
        <v>555</v>
      </c>
      <c r="B15" s="715" t="s">
        <v>57</v>
      </c>
      <c r="C15" s="585">
        <v>0</v>
      </c>
      <c r="D15" s="585">
        <v>0</v>
      </c>
      <c r="E15" s="585">
        <v>15000</v>
      </c>
      <c r="F15" s="585">
        <v>32000</v>
      </c>
      <c r="G15" s="585">
        <v>32000</v>
      </c>
      <c r="H15" s="585">
        <v>32000</v>
      </c>
      <c r="I15" s="585">
        <v>27000</v>
      </c>
      <c r="J15" s="585"/>
      <c r="K15" s="585">
        <v>20000</v>
      </c>
      <c r="L15" s="585">
        <v>40000</v>
      </c>
      <c r="M15" s="585">
        <v>40000</v>
      </c>
      <c r="N15" s="585">
        <v>40000</v>
      </c>
      <c r="O15" s="586">
        <f t="shared" si="0"/>
        <v>278000</v>
      </c>
      <c r="P15" s="587"/>
      <c r="Q15" s="588"/>
    </row>
    <row r="16" spans="1:15" s="589" customFormat="1" ht="15.75">
      <c r="A16" s="716" t="s">
        <v>556</v>
      </c>
      <c r="B16" s="715" t="s">
        <v>503</v>
      </c>
      <c r="C16" s="585">
        <v>0</v>
      </c>
      <c r="D16" s="585">
        <v>0</v>
      </c>
      <c r="E16" s="585">
        <v>0</v>
      </c>
      <c r="F16" s="585">
        <v>0</v>
      </c>
      <c r="G16" s="585"/>
      <c r="H16" s="585">
        <v>0</v>
      </c>
      <c r="I16" s="585">
        <v>0</v>
      </c>
      <c r="J16" s="585">
        <v>0</v>
      </c>
      <c r="K16" s="585">
        <v>0</v>
      </c>
      <c r="L16" s="585"/>
      <c r="M16" s="585">
        <v>0</v>
      </c>
      <c r="N16" s="585">
        <v>0</v>
      </c>
      <c r="O16" s="586">
        <f t="shared" si="0"/>
        <v>0</v>
      </c>
    </row>
    <row r="17" spans="1:17" s="589" customFormat="1" ht="15.75">
      <c r="A17" s="716" t="s">
        <v>557</v>
      </c>
      <c r="B17" s="715" t="s">
        <v>504</v>
      </c>
      <c r="C17" s="585"/>
      <c r="D17" s="585">
        <v>960</v>
      </c>
      <c r="E17" s="585"/>
      <c r="F17" s="585">
        <v>6000</v>
      </c>
      <c r="G17" s="585">
        <v>2000</v>
      </c>
      <c r="H17" s="585">
        <v>4000</v>
      </c>
      <c r="I17" s="585">
        <v>3000</v>
      </c>
      <c r="J17" s="585">
        <v>5000</v>
      </c>
      <c r="K17" s="585"/>
      <c r="L17" s="585"/>
      <c r="M17" s="585"/>
      <c r="N17" s="585"/>
      <c r="O17" s="586">
        <f t="shared" si="0"/>
        <v>20960</v>
      </c>
      <c r="P17" s="587"/>
      <c r="Q17" s="588"/>
    </row>
    <row r="18" spans="1:17" s="589" customFormat="1" ht="15.75">
      <c r="A18" s="716" t="s">
        <v>558</v>
      </c>
      <c r="B18" s="715" t="s">
        <v>505</v>
      </c>
      <c r="C18" s="585">
        <v>0</v>
      </c>
      <c r="D18" s="585"/>
      <c r="E18" s="585">
        <v>1962</v>
      </c>
      <c r="F18" s="585"/>
      <c r="G18" s="585"/>
      <c r="H18" s="585">
        <v>1453</v>
      </c>
      <c r="I18" s="585"/>
      <c r="J18" s="585"/>
      <c r="K18" s="585">
        <v>73645</v>
      </c>
      <c r="L18" s="585"/>
      <c r="M18" s="585"/>
      <c r="N18" s="585">
        <v>0</v>
      </c>
      <c r="O18" s="586">
        <f t="shared" si="0"/>
        <v>77060</v>
      </c>
      <c r="P18" s="587"/>
      <c r="Q18" s="590"/>
    </row>
    <row r="19" spans="1:15" s="589" customFormat="1" ht="15.75">
      <c r="A19" s="716" t="s">
        <v>611</v>
      </c>
      <c r="B19" s="715" t="s">
        <v>506</v>
      </c>
      <c r="C19" s="585">
        <v>0</v>
      </c>
      <c r="D19" s="585">
        <v>0</v>
      </c>
      <c r="E19" s="585">
        <v>0</v>
      </c>
      <c r="F19" s="585">
        <v>0</v>
      </c>
      <c r="G19" s="585">
        <v>0</v>
      </c>
      <c r="H19" s="585">
        <v>0</v>
      </c>
      <c r="I19" s="585">
        <v>0</v>
      </c>
      <c r="J19" s="585">
        <v>0</v>
      </c>
      <c r="K19" s="585">
        <v>0</v>
      </c>
      <c r="L19" s="585">
        <v>0</v>
      </c>
      <c r="M19" s="585"/>
      <c r="N19" s="585">
        <v>0</v>
      </c>
      <c r="O19" s="583">
        <f t="shared" si="0"/>
        <v>0</v>
      </c>
    </row>
    <row r="20" spans="1:18" s="589" customFormat="1" ht="16.5" thickBot="1">
      <c r="A20" s="717" t="s">
        <v>612</v>
      </c>
      <c r="B20" s="715" t="s">
        <v>450</v>
      </c>
      <c r="C20" s="585">
        <v>0</v>
      </c>
      <c r="D20" s="585"/>
      <c r="E20" s="585">
        <v>9000</v>
      </c>
      <c r="F20" s="585">
        <v>2000</v>
      </c>
      <c r="G20" s="585"/>
      <c r="H20" s="585">
        <v>3000</v>
      </c>
      <c r="I20" s="585">
        <v>2761</v>
      </c>
      <c r="J20" s="585"/>
      <c r="K20" s="585">
        <v>60000</v>
      </c>
      <c r="L20" s="585">
        <v>0</v>
      </c>
      <c r="M20" s="585"/>
      <c r="N20" s="585">
        <v>5000</v>
      </c>
      <c r="O20" s="586">
        <f t="shared" si="0"/>
        <v>81761</v>
      </c>
      <c r="P20" s="587"/>
      <c r="R20" s="590"/>
    </row>
    <row r="21" spans="1:18" s="584" customFormat="1" ht="23.25" customHeight="1" thickBot="1" thickTop="1">
      <c r="A21" s="722" t="s">
        <v>16</v>
      </c>
      <c r="B21" s="721" t="s">
        <v>613</v>
      </c>
      <c r="C21" s="591">
        <f aca="true" t="shared" si="1" ref="C21:N21">SUM(C9:C20)</f>
        <v>220867</v>
      </c>
      <c r="D21" s="591">
        <f t="shared" si="1"/>
        <v>152660</v>
      </c>
      <c r="E21" s="591">
        <f t="shared" si="1"/>
        <v>185199</v>
      </c>
      <c r="F21" s="591">
        <f t="shared" si="1"/>
        <v>219688</v>
      </c>
      <c r="G21" s="591">
        <f t="shared" si="1"/>
        <v>204987</v>
      </c>
      <c r="H21" s="591">
        <f t="shared" si="1"/>
        <v>189090</v>
      </c>
      <c r="I21" s="591">
        <f t="shared" si="1"/>
        <v>172832</v>
      </c>
      <c r="J21" s="591">
        <f t="shared" si="1"/>
        <v>140006</v>
      </c>
      <c r="K21" s="591">
        <f t="shared" si="1"/>
        <v>314583</v>
      </c>
      <c r="L21" s="591">
        <f t="shared" si="1"/>
        <v>215437</v>
      </c>
      <c r="M21" s="591">
        <f t="shared" si="1"/>
        <v>210188</v>
      </c>
      <c r="N21" s="591">
        <f t="shared" si="1"/>
        <v>202712</v>
      </c>
      <c r="O21" s="592">
        <f t="shared" si="0"/>
        <v>2428249</v>
      </c>
      <c r="R21" s="593"/>
    </row>
    <row r="22" spans="1:15" s="584" customFormat="1" ht="22.5" customHeight="1" thickTop="1">
      <c r="A22" s="723" t="s">
        <v>19</v>
      </c>
      <c r="B22" s="714" t="s">
        <v>268</v>
      </c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3"/>
    </row>
    <row r="23" spans="1:17" s="589" customFormat="1" ht="15.75">
      <c r="A23" s="716" t="s">
        <v>536</v>
      </c>
      <c r="B23" s="715" t="s">
        <v>18</v>
      </c>
      <c r="C23" s="585">
        <v>93961</v>
      </c>
      <c r="D23" s="585">
        <v>93961</v>
      </c>
      <c r="E23" s="585">
        <v>93961</v>
      </c>
      <c r="F23" s="585">
        <v>93961</v>
      </c>
      <c r="G23" s="585">
        <v>93961</v>
      </c>
      <c r="H23" s="585">
        <v>93962</v>
      </c>
      <c r="I23" s="585">
        <v>93961</v>
      </c>
      <c r="J23" s="585">
        <v>93961</v>
      </c>
      <c r="K23" s="585">
        <v>93961</v>
      </c>
      <c r="L23" s="585">
        <v>93961</v>
      </c>
      <c r="M23" s="585">
        <v>93961</v>
      </c>
      <c r="N23" s="585">
        <v>93961</v>
      </c>
      <c r="O23" s="586">
        <f aca="true" t="shared" si="2" ref="O23:O34">SUM(C23:N23)</f>
        <v>1127533</v>
      </c>
      <c r="P23" s="43"/>
      <c r="Q23" s="594"/>
    </row>
    <row r="24" spans="1:17" s="589" customFormat="1" ht="15.75">
      <c r="A24" s="716" t="s">
        <v>559</v>
      </c>
      <c r="B24" s="715" t="s">
        <v>21</v>
      </c>
      <c r="C24" s="585">
        <v>24336</v>
      </c>
      <c r="D24" s="585">
        <v>24336</v>
      </c>
      <c r="E24" s="585">
        <v>24336</v>
      </c>
      <c r="F24" s="585">
        <v>24335</v>
      </c>
      <c r="G24" s="585">
        <v>24336</v>
      </c>
      <c r="H24" s="585">
        <v>24335</v>
      </c>
      <c r="I24" s="585">
        <v>24336</v>
      </c>
      <c r="J24" s="585">
        <v>24335</v>
      </c>
      <c r="K24" s="585">
        <v>24336</v>
      </c>
      <c r="L24" s="585">
        <v>24335</v>
      </c>
      <c r="M24" s="585">
        <v>24336</v>
      </c>
      <c r="N24" s="585">
        <v>24336</v>
      </c>
      <c r="O24" s="586">
        <f t="shared" si="2"/>
        <v>292028</v>
      </c>
      <c r="P24" s="43"/>
      <c r="Q24" s="594"/>
    </row>
    <row r="25" spans="1:19" s="589" customFormat="1" ht="15.75">
      <c r="A25" s="716" t="s">
        <v>560</v>
      </c>
      <c r="B25" s="715" t="s">
        <v>24</v>
      </c>
      <c r="C25" s="585">
        <v>53000</v>
      </c>
      <c r="D25" s="585">
        <v>52000</v>
      </c>
      <c r="E25" s="585">
        <v>47000</v>
      </c>
      <c r="F25" s="585">
        <v>46076</v>
      </c>
      <c r="G25" s="585">
        <v>54100</v>
      </c>
      <c r="H25" s="585">
        <v>52300</v>
      </c>
      <c r="I25" s="585">
        <v>52300</v>
      </c>
      <c r="J25" s="585">
        <v>52200</v>
      </c>
      <c r="K25" s="585">
        <v>54900</v>
      </c>
      <c r="L25" s="585">
        <v>53400</v>
      </c>
      <c r="M25" s="585">
        <v>52000</v>
      </c>
      <c r="N25" s="585">
        <v>52600</v>
      </c>
      <c r="O25" s="586">
        <f t="shared" si="2"/>
        <v>621876</v>
      </c>
      <c r="P25" s="43"/>
      <c r="Q25" s="595"/>
      <c r="S25" s="596"/>
    </row>
    <row r="26" spans="1:17" s="589" customFormat="1" ht="15.75">
      <c r="A26" s="716" t="s">
        <v>561</v>
      </c>
      <c r="B26" s="715" t="s">
        <v>507</v>
      </c>
      <c r="C26" s="585">
        <v>7868</v>
      </c>
      <c r="D26" s="585">
        <v>7868</v>
      </c>
      <c r="E26" s="585">
        <v>7868</v>
      </c>
      <c r="F26" s="585">
        <v>7867</v>
      </c>
      <c r="G26" s="585">
        <v>7868</v>
      </c>
      <c r="H26" s="585">
        <v>7867</v>
      </c>
      <c r="I26" s="585">
        <v>7868</v>
      </c>
      <c r="J26" s="585">
        <v>7867</v>
      </c>
      <c r="K26" s="585">
        <v>7868</v>
      </c>
      <c r="L26" s="585">
        <v>7867</v>
      </c>
      <c r="M26" s="585">
        <v>7868</v>
      </c>
      <c r="N26" s="597">
        <v>7868</v>
      </c>
      <c r="O26" s="586">
        <f t="shared" si="2"/>
        <v>94412</v>
      </c>
      <c r="P26" s="43"/>
      <c r="Q26" s="594"/>
    </row>
    <row r="27" spans="1:17" s="589" customFormat="1" ht="15.75">
      <c r="A27" s="716" t="s">
        <v>562</v>
      </c>
      <c r="B27" s="715" t="s">
        <v>447</v>
      </c>
      <c r="C27" s="585"/>
      <c r="D27" s="585"/>
      <c r="E27" s="585"/>
      <c r="F27" s="585"/>
      <c r="G27" s="585"/>
      <c r="H27" s="585">
        <v>2690</v>
      </c>
      <c r="I27" s="585">
        <v>2690</v>
      </c>
      <c r="J27" s="585">
        <v>17304</v>
      </c>
      <c r="K27" s="585"/>
      <c r="L27" s="585"/>
      <c r="M27" s="585"/>
      <c r="N27" s="585"/>
      <c r="O27" s="586">
        <f t="shared" si="2"/>
        <v>22684</v>
      </c>
      <c r="P27" s="587"/>
      <c r="Q27" s="587"/>
    </row>
    <row r="28" spans="1:17" s="589" customFormat="1" ht="15.75">
      <c r="A28" s="716" t="s">
        <v>563</v>
      </c>
      <c r="B28" s="715" t="s">
        <v>508</v>
      </c>
      <c r="C28" s="585"/>
      <c r="D28" s="585"/>
      <c r="E28" s="585"/>
      <c r="F28" s="585"/>
      <c r="G28" s="585"/>
      <c r="H28" s="585"/>
      <c r="I28" s="585">
        <v>2700</v>
      </c>
      <c r="J28" s="585"/>
      <c r="K28" s="585">
        <v>6737</v>
      </c>
      <c r="L28" s="585"/>
      <c r="M28" s="585"/>
      <c r="N28" s="585"/>
      <c r="O28" s="586">
        <f t="shared" si="2"/>
        <v>9437</v>
      </c>
      <c r="P28" s="587"/>
      <c r="Q28" s="587"/>
    </row>
    <row r="29" spans="1:16" s="589" customFormat="1" ht="15.75">
      <c r="A29" s="716" t="s">
        <v>564</v>
      </c>
      <c r="B29" s="715" t="s">
        <v>509</v>
      </c>
      <c r="C29" s="585"/>
      <c r="D29" s="585"/>
      <c r="E29" s="585">
        <v>1962</v>
      </c>
      <c r="F29" s="585">
        <v>2422</v>
      </c>
      <c r="G29" s="585">
        <v>2421</v>
      </c>
      <c r="H29" s="585">
        <f>1453+2422</f>
        <v>3875</v>
      </c>
      <c r="I29" s="585">
        <v>1000</v>
      </c>
      <c r="J29" s="585"/>
      <c r="K29" s="585">
        <v>73645</v>
      </c>
      <c r="L29" s="585"/>
      <c r="M29" s="585"/>
      <c r="N29" s="585">
        <v>30000</v>
      </c>
      <c r="O29" s="586">
        <f t="shared" si="2"/>
        <v>115325</v>
      </c>
      <c r="P29" s="587"/>
    </row>
    <row r="30" spans="1:17" s="589" customFormat="1" ht="15.75">
      <c r="A30" s="716" t="s">
        <v>565</v>
      </c>
      <c r="B30" s="715" t="s">
        <v>510</v>
      </c>
      <c r="C30" s="585">
        <v>835</v>
      </c>
      <c r="D30" s="585"/>
      <c r="E30" s="585"/>
      <c r="F30" s="585"/>
      <c r="G30" s="585"/>
      <c r="H30" s="585">
        <v>8838</v>
      </c>
      <c r="I30" s="585"/>
      <c r="J30" s="585"/>
      <c r="K30" s="585">
        <v>1000</v>
      </c>
      <c r="L30" s="585">
        <v>1000</v>
      </c>
      <c r="M30" s="585">
        <v>500</v>
      </c>
      <c r="N30" s="585">
        <v>7447</v>
      </c>
      <c r="O30" s="586">
        <f t="shared" si="2"/>
        <v>19620</v>
      </c>
      <c r="P30" s="587"/>
      <c r="Q30" s="587"/>
    </row>
    <row r="31" spans="1:17" s="589" customFormat="1" ht="15.75">
      <c r="A31" s="716" t="s">
        <v>566</v>
      </c>
      <c r="B31" s="715" t="s">
        <v>68</v>
      </c>
      <c r="C31" s="585"/>
      <c r="D31" s="585"/>
      <c r="E31" s="585"/>
      <c r="F31" s="585">
        <v>3967</v>
      </c>
      <c r="G31" s="585"/>
      <c r="H31" s="585"/>
      <c r="I31" s="585"/>
      <c r="J31" s="585"/>
      <c r="K31" s="585">
        <v>23200</v>
      </c>
      <c r="L31" s="585">
        <v>3967</v>
      </c>
      <c r="M31" s="585"/>
      <c r="N31" s="585"/>
      <c r="O31" s="586">
        <f t="shared" si="2"/>
        <v>31134</v>
      </c>
      <c r="P31" s="587"/>
      <c r="Q31" s="587"/>
    </row>
    <row r="32" spans="1:17" s="589" customFormat="1" ht="15.75">
      <c r="A32" s="716" t="s">
        <v>567</v>
      </c>
      <c r="B32" s="715" t="s">
        <v>69</v>
      </c>
      <c r="C32" s="585"/>
      <c r="D32" s="585"/>
      <c r="E32" s="585">
        <v>13000</v>
      </c>
      <c r="F32" s="585"/>
      <c r="G32" s="585"/>
      <c r="H32" s="585">
        <v>1600</v>
      </c>
      <c r="I32" s="585"/>
      <c r="J32" s="585"/>
      <c r="K32" s="585">
        <v>13000</v>
      </c>
      <c r="L32" s="585"/>
      <c r="M32" s="585"/>
      <c r="N32" s="585">
        <v>1600</v>
      </c>
      <c r="O32" s="586">
        <f t="shared" si="2"/>
        <v>29200</v>
      </c>
      <c r="P32" s="587"/>
      <c r="Q32" s="588"/>
    </row>
    <row r="33" spans="1:18" s="589" customFormat="1" ht="16.5" thickBot="1">
      <c r="A33" s="720" t="s">
        <v>568</v>
      </c>
      <c r="B33" s="719" t="s">
        <v>33</v>
      </c>
      <c r="C33" s="598"/>
      <c r="D33" s="598"/>
      <c r="E33" s="598"/>
      <c r="F33" s="598"/>
      <c r="G33" s="598">
        <v>1000</v>
      </c>
      <c r="H33" s="598">
        <v>1000</v>
      </c>
      <c r="I33" s="598">
        <v>500</v>
      </c>
      <c r="J33" s="598">
        <v>60000</v>
      </c>
      <c r="K33" s="598">
        <v>1000</v>
      </c>
      <c r="L33" s="598">
        <v>500</v>
      </c>
      <c r="M33" s="598">
        <v>1000</v>
      </c>
      <c r="N33" s="598"/>
      <c r="O33" s="599">
        <f t="shared" si="2"/>
        <v>65000</v>
      </c>
      <c r="R33" s="590"/>
    </row>
    <row r="34" spans="1:15" s="584" customFormat="1" ht="25.5" customHeight="1" thickBot="1" thickTop="1">
      <c r="A34" s="722" t="s">
        <v>19</v>
      </c>
      <c r="B34" s="721" t="s">
        <v>614</v>
      </c>
      <c r="C34" s="591">
        <f aca="true" t="shared" si="3" ref="C34:N34">SUM(C23:C33)</f>
        <v>180000</v>
      </c>
      <c r="D34" s="591">
        <f t="shared" si="3"/>
        <v>178165</v>
      </c>
      <c r="E34" s="591">
        <f t="shared" si="3"/>
        <v>188127</v>
      </c>
      <c r="F34" s="591">
        <f t="shared" si="3"/>
        <v>178628</v>
      </c>
      <c r="G34" s="591">
        <f t="shared" si="3"/>
        <v>183686</v>
      </c>
      <c r="H34" s="591">
        <f t="shared" si="3"/>
        <v>196467</v>
      </c>
      <c r="I34" s="591">
        <f t="shared" si="3"/>
        <v>185355</v>
      </c>
      <c r="J34" s="591">
        <f t="shared" si="3"/>
        <v>255667</v>
      </c>
      <c r="K34" s="591">
        <f t="shared" si="3"/>
        <v>299647</v>
      </c>
      <c r="L34" s="591">
        <f t="shared" si="3"/>
        <v>185030</v>
      </c>
      <c r="M34" s="591">
        <f t="shared" si="3"/>
        <v>179665</v>
      </c>
      <c r="N34" s="591">
        <f t="shared" si="3"/>
        <v>217812</v>
      </c>
      <c r="O34" s="592">
        <f t="shared" si="2"/>
        <v>2428249</v>
      </c>
    </row>
    <row r="35" spans="1:15" ht="15.75">
      <c r="A35" s="600"/>
      <c r="B35" s="601"/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0"/>
    </row>
    <row r="36" spans="1:9" ht="15.75">
      <c r="A36" s="600"/>
      <c r="I36" s="578"/>
    </row>
    <row r="38" ht="15.75">
      <c r="C38" s="578"/>
    </row>
  </sheetData>
  <mergeCells count="4">
    <mergeCell ref="N1:O1"/>
    <mergeCell ref="A3:O3"/>
    <mergeCell ref="A7:B7"/>
    <mergeCell ref="A6:B6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:D3"/>
    </sheetView>
  </sheetViews>
  <sheetFormatPr defaultColWidth="9.140625" defaultRowHeight="12.75"/>
  <cols>
    <col min="1" max="1" width="7.140625" style="602" customWidth="1"/>
    <col min="2" max="2" width="37.00390625" style="603" customWidth="1"/>
    <col min="3" max="3" width="17.140625" style="603" customWidth="1"/>
    <col min="4" max="4" width="16.28125" style="603" customWidth="1"/>
    <col min="5" max="16384" width="9.140625" style="603" customWidth="1"/>
  </cols>
  <sheetData>
    <row r="1" spans="1:4" ht="14.25">
      <c r="A1" s="604"/>
      <c r="B1" s="605"/>
      <c r="C1" s="605"/>
      <c r="D1" s="606" t="s">
        <v>511</v>
      </c>
    </row>
    <row r="2" spans="1:4" ht="14.25">
      <c r="A2" s="604"/>
      <c r="B2" s="605"/>
      <c r="C2" s="605"/>
      <c r="D2" s="605"/>
    </row>
    <row r="3" spans="1:4" ht="15">
      <c r="A3" s="869" t="s">
        <v>512</v>
      </c>
      <c r="B3" s="869"/>
      <c r="C3" s="869"/>
      <c r="D3" s="869"/>
    </row>
    <row r="4" spans="1:4" ht="15">
      <c r="A4" s="643"/>
      <c r="B4" s="643"/>
      <c r="C4" s="643"/>
      <c r="D4" s="643"/>
    </row>
    <row r="5" spans="1:4" ht="15">
      <c r="A5" s="607"/>
      <c r="B5" s="607"/>
      <c r="C5" s="607"/>
      <c r="D5" s="607"/>
    </row>
    <row r="6" spans="1:4" ht="15" thickBot="1">
      <c r="A6" s="604"/>
      <c r="B6" s="605"/>
      <c r="C6" s="605"/>
      <c r="D6" s="606" t="s">
        <v>193</v>
      </c>
    </row>
    <row r="7" spans="1:4" s="608" customFormat="1" ht="15.75" thickBot="1">
      <c r="A7" s="875" t="s">
        <v>569</v>
      </c>
      <c r="B7" s="876"/>
      <c r="C7" s="876" t="s">
        <v>570</v>
      </c>
      <c r="D7" s="883"/>
    </row>
    <row r="8" spans="1:4" s="611" customFormat="1" ht="32.25" customHeight="1" thickBot="1">
      <c r="A8" s="877" t="s">
        <v>608</v>
      </c>
      <c r="B8" s="878"/>
      <c r="C8" s="870" t="s">
        <v>513</v>
      </c>
      <c r="D8" s="871"/>
    </row>
    <row r="9" spans="1:4" s="611" customFormat="1" ht="15.75" customHeight="1" thickBot="1">
      <c r="A9" s="879"/>
      <c r="B9" s="880"/>
      <c r="C9" s="610" t="s">
        <v>610</v>
      </c>
      <c r="D9" s="711" t="s">
        <v>609</v>
      </c>
    </row>
    <row r="10" spans="1:4" s="611" customFormat="1" ht="23.25" customHeight="1" thickBot="1">
      <c r="A10" s="881"/>
      <c r="B10" s="882"/>
      <c r="C10" s="609" t="s">
        <v>514</v>
      </c>
      <c r="D10" s="610" t="s">
        <v>515</v>
      </c>
    </row>
    <row r="11" spans="1:5" ht="18" customHeight="1" thickBot="1">
      <c r="A11" s="872" t="s">
        <v>16</v>
      </c>
      <c r="B11" s="2" t="s">
        <v>516</v>
      </c>
      <c r="C11" s="873">
        <v>319138</v>
      </c>
      <c r="D11" s="874">
        <v>356403</v>
      </c>
      <c r="E11" s="472"/>
    </row>
    <row r="12" spans="1:4" ht="18" customHeight="1">
      <c r="A12" s="872"/>
      <c r="B12" s="2" t="s">
        <v>517</v>
      </c>
      <c r="C12" s="873"/>
      <c r="D12" s="874"/>
    </row>
    <row r="13" spans="1:4" ht="18" customHeight="1">
      <c r="A13" s="612" t="s">
        <v>19</v>
      </c>
      <c r="B13" s="613" t="s">
        <v>518</v>
      </c>
      <c r="C13" s="509">
        <v>77060</v>
      </c>
      <c r="D13" s="569">
        <v>77060</v>
      </c>
    </row>
    <row r="14" spans="1:4" ht="18" customHeight="1">
      <c r="A14" s="614" t="s">
        <v>23</v>
      </c>
      <c r="B14" s="615" t="s">
        <v>519</v>
      </c>
      <c r="C14" s="616">
        <f>SUM(C11:C13)</f>
        <v>396198</v>
      </c>
      <c r="D14" s="617">
        <f>SUM(D11:D13)</f>
        <v>433463</v>
      </c>
    </row>
    <row r="16" ht="12.75">
      <c r="C16" s="472"/>
    </row>
  </sheetData>
  <mergeCells count="8">
    <mergeCell ref="A3:D3"/>
    <mergeCell ref="C8:D8"/>
    <mergeCell ref="A11:A12"/>
    <mergeCell ref="C11:C12"/>
    <mergeCell ref="D11:D12"/>
    <mergeCell ref="A7:B7"/>
    <mergeCell ref="A8:B10"/>
    <mergeCell ref="C7:D7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6" sqref="C16"/>
    </sheetView>
  </sheetViews>
  <sheetFormatPr defaultColWidth="9.140625" defaultRowHeight="12.75"/>
  <cols>
    <col min="1" max="1" width="3.8515625" style="1" customWidth="1"/>
    <col min="2" max="2" width="28.8515625" style="1" customWidth="1"/>
    <col min="3" max="3" width="19.140625" style="1" customWidth="1"/>
    <col min="4" max="4" width="24.28125" style="1" customWidth="1"/>
  </cols>
  <sheetData>
    <row r="1" spans="1:4" ht="14.25">
      <c r="A1" s="604"/>
      <c r="B1" s="605"/>
      <c r="C1" s="605"/>
      <c r="D1" s="606" t="s">
        <v>520</v>
      </c>
    </row>
    <row r="2" spans="1:4" ht="14.25">
      <c r="A2" s="604"/>
      <c r="B2" s="605"/>
      <c r="C2" s="605"/>
      <c r="D2" s="605"/>
    </row>
    <row r="3" spans="1:4" ht="15">
      <c r="A3" s="869" t="s">
        <v>521</v>
      </c>
      <c r="B3" s="869"/>
      <c r="C3" s="869"/>
      <c r="D3" s="869"/>
    </row>
    <row r="4" spans="1:4" ht="15">
      <c r="A4" s="643"/>
      <c r="B4" s="643"/>
      <c r="C4" s="643"/>
      <c r="D4" s="643"/>
    </row>
    <row r="5" spans="1:4" ht="15">
      <c r="A5" s="607"/>
      <c r="B5" s="607"/>
      <c r="C5" s="607"/>
      <c r="D5" s="607"/>
    </row>
    <row r="6" spans="1:4" ht="15" thickBot="1">
      <c r="A6" s="604"/>
      <c r="B6" s="605"/>
      <c r="C6" s="605"/>
      <c r="D6" s="606" t="s">
        <v>193</v>
      </c>
    </row>
    <row r="7" spans="1:4" ht="14.25">
      <c r="A7" s="886" t="s">
        <v>569</v>
      </c>
      <c r="B7" s="887"/>
      <c r="C7" s="709" t="s">
        <v>570</v>
      </c>
      <c r="D7" s="710" t="s">
        <v>571</v>
      </c>
    </row>
    <row r="8" spans="1:4" ht="45.75" thickBot="1">
      <c r="A8" s="884" t="s">
        <v>522</v>
      </c>
      <c r="B8" s="885"/>
      <c r="C8" s="707" t="s">
        <v>523</v>
      </c>
      <c r="D8" s="708" t="s">
        <v>524</v>
      </c>
    </row>
    <row r="9" spans="1:4" ht="14.25">
      <c r="A9" s="705" t="s">
        <v>16</v>
      </c>
      <c r="B9" s="703" t="s">
        <v>105</v>
      </c>
      <c r="C9" s="535">
        <v>65000</v>
      </c>
      <c r="D9" s="618">
        <v>1000</v>
      </c>
    </row>
    <row r="10" spans="1:4" ht="15.75" thickBot="1">
      <c r="A10" s="706" t="s">
        <v>19</v>
      </c>
      <c r="B10" s="704" t="s">
        <v>498</v>
      </c>
      <c r="C10" s="616">
        <f>SUM(C9:C9)</f>
        <v>65000</v>
      </c>
      <c r="D10" s="617">
        <f>SUM(D9:D9)</f>
        <v>1000</v>
      </c>
    </row>
    <row r="16" ht="12.75">
      <c r="C16" s="702"/>
    </row>
  </sheetData>
  <mergeCells count="3">
    <mergeCell ref="A3:D3"/>
    <mergeCell ref="A8:B8"/>
    <mergeCell ref="A7:B7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0">
      <selection activeCell="K20" sqref="K20"/>
    </sheetView>
  </sheetViews>
  <sheetFormatPr defaultColWidth="9.140625" defaultRowHeight="12.75"/>
  <cols>
    <col min="1" max="1" width="2.57421875" style="1" customWidth="1"/>
    <col min="2" max="2" width="4.7109375" style="1" customWidth="1"/>
    <col min="3" max="3" width="5.8515625" style="1" customWidth="1"/>
    <col min="4" max="7" width="2.57421875" style="1" customWidth="1"/>
    <col min="8" max="9" width="8.7109375" style="1" customWidth="1"/>
    <col min="10" max="10" width="13.7109375" style="1" customWidth="1"/>
    <col min="11" max="11" width="18.421875" style="1" customWidth="1"/>
    <col min="14" max="14" width="9.28125" style="1" customWidth="1"/>
  </cols>
  <sheetData>
    <row r="1" spans="1:11" ht="14.25">
      <c r="A1" s="72"/>
      <c r="B1" s="2"/>
      <c r="C1" s="2"/>
      <c r="D1" s="2"/>
      <c r="E1" s="2"/>
      <c r="F1" s="2"/>
      <c r="G1" s="2"/>
      <c r="H1" s="2"/>
      <c r="I1" s="73"/>
      <c r="J1" s="824" t="s">
        <v>87</v>
      </c>
      <c r="K1" s="824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73"/>
    </row>
    <row r="3" spans="1:11" ht="15">
      <c r="A3" s="825" t="s">
        <v>88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</row>
    <row r="4" spans="1:11" ht="15">
      <c r="A4" s="825" t="s">
        <v>89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</row>
    <row r="5" spans="1:10" ht="14.2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1" ht="15" thickBot="1">
      <c r="A6" s="2"/>
      <c r="B6" s="2"/>
      <c r="C6" s="2"/>
      <c r="D6" s="2"/>
      <c r="E6" s="2"/>
      <c r="F6" s="2"/>
      <c r="G6" s="2"/>
      <c r="H6" s="2"/>
      <c r="I6" s="3"/>
      <c r="J6" s="3"/>
      <c r="K6" s="4" t="s">
        <v>90</v>
      </c>
    </row>
    <row r="7" spans="1:11" ht="15" thickBot="1">
      <c r="A7" s="831" t="s">
        <v>569</v>
      </c>
      <c r="B7" s="832"/>
      <c r="C7" s="832"/>
      <c r="D7" s="832"/>
      <c r="E7" s="832"/>
      <c r="F7" s="832"/>
      <c r="G7" s="832"/>
      <c r="H7" s="832"/>
      <c r="I7" s="832"/>
      <c r="J7" s="833"/>
      <c r="K7" s="650" t="s">
        <v>570</v>
      </c>
    </row>
    <row r="8" spans="1:11" ht="15">
      <c r="A8" s="74" t="s">
        <v>91</v>
      </c>
      <c r="B8" s="75"/>
      <c r="C8" s="31"/>
      <c r="D8" s="31"/>
      <c r="E8" s="31"/>
      <c r="F8" s="31"/>
      <c r="G8" s="31"/>
      <c r="H8" s="31"/>
      <c r="I8" s="31"/>
      <c r="J8" s="31"/>
      <c r="K8" s="828" t="s">
        <v>579</v>
      </c>
    </row>
    <row r="9" spans="1:11" ht="14.25">
      <c r="A9" s="38"/>
      <c r="B9" s="2"/>
      <c r="C9" s="2"/>
      <c r="D9" s="2"/>
      <c r="E9" s="2"/>
      <c r="F9" s="2"/>
      <c r="G9" s="2"/>
      <c r="H9" s="2"/>
      <c r="I9" s="2"/>
      <c r="J9" s="2"/>
      <c r="K9" s="829"/>
    </row>
    <row r="10" spans="1:11" ht="15" thickBot="1">
      <c r="A10" s="101"/>
      <c r="B10" s="90"/>
      <c r="C10" s="90"/>
      <c r="D10" s="90"/>
      <c r="E10" s="90"/>
      <c r="F10" s="90"/>
      <c r="G10" s="90"/>
      <c r="H10" s="90"/>
      <c r="I10" s="90"/>
      <c r="J10" s="90"/>
      <c r="K10" s="830"/>
    </row>
    <row r="11" spans="1:11" ht="14.25">
      <c r="A11" s="38"/>
      <c r="B11" s="2"/>
      <c r="C11" s="2"/>
      <c r="D11" s="2"/>
      <c r="E11" s="2"/>
      <c r="F11" s="2"/>
      <c r="G11" s="2"/>
      <c r="H11" s="2"/>
      <c r="I11" s="2"/>
      <c r="J11" s="2"/>
      <c r="K11" s="77"/>
    </row>
    <row r="12" spans="1:11" ht="14.25">
      <c r="A12" s="38" t="s">
        <v>16</v>
      </c>
      <c r="B12" s="2" t="s">
        <v>20</v>
      </c>
      <c r="C12" s="2"/>
      <c r="D12" s="2"/>
      <c r="E12" s="2"/>
      <c r="F12" s="2"/>
      <c r="G12" s="2"/>
      <c r="H12" s="2"/>
      <c r="I12" s="2"/>
      <c r="J12" s="2"/>
      <c r="K12" s="77"/>
    </row>
    <row r="13" spans="1:11" ht="14.25">
      <c r="A13" s="38"/>
      <c r="B13" s="136" t="s">
        <v>534</v>
      </c>
      <c r="C13" s="2" t="s">
        <v>94</v>
      </c>
      <c r="D13" s="2"/>
      <c r="E13" s="2"/>
      <c r="F13" s="2"/>
      <c r="G13" s="2"/>
      <c r="H13" s="2"/>
      <c r="I13" s="2"/>
      <c r="J13" s="2"/>
      <c r="K13" s="40"/>
    </row>
    <row r="14" spans="1:12" ht="14.25">
      <c r="A14" s="38"/>
      <c r="B14" s="834" t="s">
        <v>580</v>
      </c>
      <c r="C14" s="834"/>
      <c r="D14" s="2" t="s">
        <v>96</v>
      </c>
      <c r="E14" s="2"/>
      <c r="F14" s="2"/>
      <c r="G14" s="2"/>
      <c r="H14" s="2"/>
      <c r="I14" s="2"/>
      <c r="J14" s="2"/>
      <c r="K14" s="40">
        <v>23000</v>
      </c>
      <c r="L14" s="1"/>
    </row>
    <row r="15" spans="1:12" ht="14.25">
      <c r="A15" s="38"/>
      <c r="B15" s="834" t="s">
        <v>581</v>
      </c>
      <c r="C15" s="834"/>
      <c r="D15" s="2" t="s">
        <v>97</v>
      </c>
      <c r="E15" s="2"/>
      <c r="F15" s="2"/>
      <c r="G15" s="2"/>
      <c r="H15" s="2"/>
      <c r="I15" s="2"/>
      <c r="J15" s="2"/>
      <c r="K15" s="40">
        <v>180000</v>
      </c>
      <c r="L15" s="1"/>
    </row>
    <row r="16" spans="1:11" ht="14.25">
      <c r="A16" s="38"/>
      <c r="B16" s="136" t="s">
        <v>534</v>
      </c>
      <c r="C16" s="2" t="s">
        <v>94</v>
      </c>
      <c r="D16" s="2"/>
      <c r="E16" s="2"/>
      <c r="F16" s="2"/>
      <c r="G16" s="2"/>
      <c r="H16" s="2"/>
      <c r="I16" s="2"/>
      <c r="J16" s="2"/>
      <c r="K16" s="78">
        <f>SUM(K14:K15)</f>
        <v>203000</v>
      </c>
    </row>
    <row r="17" spans="1:11" ht="14.25">
      <c r="A17" s="38"/>
      <c r="B17" s="136" t="s">
        <v>535</v>
      </c>
      <c r="C17" s="2" t="s">
        <v>98</v>
      </c>
      <c r="D17" s="2"/>
      <c r="E17" s="2"/>
      <c r="F17" s="2"/>
      <c r="G17" s="2"/>
      <c r="H17" s="2"/>
      <c r="I17" s="2"/>
      <c r="J17" s="2"/>
      <c r="K17" s="78">
        <v>2000</v>
      </c>
    </row>
    <row r="18" spans="1:11" ht="14.25">
      <c r="A18" s="38"/>
      <c r="B18" s="136" t="s">
        <v>551</v>
      </c>
      <c r="C18" s="2" t="s">
        <v>99</v>
      </c>
      <c r="D18" s="2"/>
      <c r="E18" s="2"/>
      <c r="F18" s="2"/>
      <c r="G18" s="2"/>
      <c r="H18" s="2"/>
      <c r="I18" s="2"/>
      <c r="J18" s="2"/>
      <c r="K18" s="40"/>
    </row>
    <row r="19" spans="1:11" ht="14.25">
      <c r="A19" s="38"/>
      <c r="B19" s="136"/>
      <c r="C19" s="136" t="s">
        <v>584</v>
      </c>
      <c r="D19" s="136" t="s">
        <v>100</v>
      </c>
      <c r="E19" s="136"/>
      <c r="F19" s="136"/>
      <c r="G19" s="136"/>
      <c r="H19" s="136"/>
      <c r="I19" s="136"/>
      <c r="J19" s="2"/>
      <c r="K19" s="40"/>
    </row>
    <row r="20" spans="1:11" ht="14.25">
      <c r="A20" s="38"/>
      <c r="B20" s="136"/>
      <c r="C20" s="834" t="s">
        <v>585</v>
      </c>
      <c r="D20" s="834"/>
      <c r="E20" s="136" t="s">
        <v>101</v>
      </c>
      <c r="F20" s="136"/>
      <c r="G20" s="136"/>
      <c r="H20" s="136"/>
      <c r="I20" s="136"/>
      <c r="J20" s="2"/>
      <c r="K20" s="40">
        <v>82124</v>
      </c>
    </row>
    <row r="21" spans="1:11" ht="14.25">
      <c r="A21" s="38"/>
      <c r="B21" s="136"/>
      <c r="C21" s="834" t="s">
        <v>586</v>
      </c>
      <c r="D21" s="834"/>
      <c r="E21" s="136" t="s">
        <v>102</v>
      </c>
      <c r="F21" s="136"/>
      <c r="G21" s="136"/>
      <c r="H21" s="136"/>
      <c r="I21" s="136"/>
      <c r="J21" s="2"/>
      <c r="K21" s="40">
        <v>237665</v>
      </c>
    </row>
    <row r="22" spans="1:11" ht="15">
      <c r="A22" s="38"/>
      <c r="B22" s="136"/>
      <c r="C22" s="136"/>
      <c r="D22" s="136"/>
      <c r="E22" s="136" t="s">
        <v>103</v>
      </c>
      <c r="F22" s="136"/>
      <c r="G22" s="136"/>
      <c r="H22" s="136"/>
      <c r="I22" s="136"/>
      <c r="J22" s="2"/>
      <c r="K22" s="55"/>
    </row>
    <row r="23" spans="1:11" ht="14.25">
      <c r="A23" s="38"/>
      <c r="B23" s="136"/>
      <c r="C23" s="136" t="s">
        <v>584</v>
      </c>
      <c r="D23" s="136" t="s">
        <v>104</v>
      </c>
      <c r="E23" s="136"/>
      <c r="F23" s="136"/>
      <c r="G23" s="136"/>
      <c r="H23" s="136"/>
      <c r="I23" s="136"/>
      <c r="J23" s="2"/>
      <c r="K23" s="40">
        <f>SUM(K20:K22)</f>
        <v>319789</v>
      </c>
    </row>
    <row r="24" spans="1:12" ht="14.25">
      <c r="A24" s="38"/>
      <c r="B24" s="136"/>
      <c r="C24" s="136" t="s">
        <v>587</v>
      </c>
      <c r="D24" s="136" t="s">
        <v>105</v>
      </c>
      <c r="E24" s="136"/>
      <c r="F24" s="136"/>
      <c r="G24" s="136"/>
      <c r="H24" s="136"/>
      <c r="I24" s="136"/>
      <c r="J24" s="2"/>
      <c r="K24" s="40">
        <v>65000</v>
      </c>
      <c r="L24" s="1"/>
    </row>
    <row r="25" spans="1:11" ht="12.75" customHeight="1">
      <c r="A25" s="38"/>
      <c r="B25" s="136"/>
      <c r="C25" s="136" t="s">
        <v>588</v>
      </c>
      <c r="D25" s="136" t="s">
        <v>106</v>
      </c>
      <c r="E25" s="136"/>
      <c r="F25" s="136"/>
      <c r="G25" s="136"/>
      <c r="H25" s="136"/>
      <c r="I25" s="136"/>
      <c r="J25" s="2"/>
      <c r="K25" s="40"/>
    </row>
    <row r="26" spans="1:11" ht="12.75" customHeight="1">
      <c r="A26" s="38"/>
      <c r="B26" s="136"/>
      <c r="C26" s="136"/>
      <c r="D26" s="136" t="s">
        <v>107</v>
      </c>
      <c r="E26" s="136"/>
      <c r="F26" s="136"/>
      <c r="G26" s="136"/>
      <c r="H26" s="136"/>
      <c r="I26" s="136"/>
      <c r="J26" s="2"/>
      <c r="K26" s="40"/>
    </row>
    <row r="27" spans="1:11" ht="14.25">
      <c r="A27" s="38"/>
      <c r="B27" s="136" t="s">
        <v>551</v>
      </c>
      <c r="C27" s="136" t="s">
        <v>99</v>
      </c>
      <c r="D27" s="136"/>
      <c r="E27" s="136"/>
      <c r="F27" s="136"/>
      <c r="G27" s="136"/>
      <c r="H27" s="136"/>
      <c r="I27" s="136"/>
      <c r="J27" s="2"/>
      <c r="K27" s="78">
        <f>SUM(K23,K24,K25)</f>
        <v>384789</v>
      </c>
    </row>
    <row r="28" spans="1:11" ht="12.75" customHeight="1">
      <c r="A28" s="38"/>
      <c r="B28" s="136" t="s">
        <v>552</v>
      </c>
      <c r="C28" s="136" t="s">
        <v>108</v>
      </c>
      <c r="D28" s="136"/>
      <c r="E28" s="136"/>
      <c r="F28" s="136"/>
      <c r="G28" s="136"/>
      <c r="H28" s="136"/>
      <c r="I28" s="136"/>
      <c r="J28" s="2"/>
      <c r="K28" s="41"/>
    </row>
    <row r="29" spans="1:12" ht="12.75" customHeight="1">
      <c r="A29" s="38"/>
      <c r="B29" s="136" t="s">
        <v>553</v>
      </c>
      <c r="C29" s="136" t="s">
        <v>109</v>
      </c>
      <c r="D29" s="136"/>
      <c r="E29" s="136"/>
      <c r="F29" s="136"/>
      <c r="G29" s="136"/>
      <c r="H29" s="136"/>
      <c r="I29" s="136"/>
      <c r="J29" s="2"/>
      <c r="K29" s="41"/>
      <c r="L29" s="1"/>
    </row>
    <row r="30" spans="1:11" ht="15">
      <c r="A30" s="135" t="s">
        <v>16</v>
      </c>
      <c r="B30" s="136" t="s">
        <v>20</v>
      </c>
      <c r="C30" s="2"/>
      <c r="D30" s="2"/>
      <c r="E30" s="2"/>
      <c r="F30" s="2"/>
      <c r="G30" s="2"/>
      <c r="H30" s="2"/>
      <c r="I30" s="2"/>
      <c r="J30" s="2"/>
      <c r="K30" s="55">
        <f>SUM(K16,K17,K27,K28,K29)</f>
        <v>589789</v>
      </c>
    </row>
    <row r="31" spans="1:11" ht="14.25">
      <c r="A31" s="135" t="s">
        <v>19</v>
      </c>
      <c r="B31" s="136" t="s">
        <v>110</v>
      </c>
      <c r="C31" s="2"/>
      <c r="D31" s="2"/>
      <c r="E31" s="2"/>
      <c r="F31" s="2"/>
      <c r="G31" s="2"/>
      <c r="H31" s="2"/>
      <c r="I31" s="2"/>
      <c r="J31" s="2"/>
      <c r="K31" s="40"/>
    </row>
    <row r="32" spans="1:12" ht="14.25">
      <c r="A32" s="135"/>
      <c r="B32" s="136" t="s">
        <v>536</v>
      </c>
      <c r="C32" s="2" t="s">
        <v>111</v>
      </c>
      <c r="D32" s="2"/>
      <c r="E32" s="2"/>
      <c r="F32" s="2"/>
      <c r="G32" s="2"/>
      <c r="H32" s="2"/>
      <c r="I32" s="2"/>
      <c r="J32" s="2"/>
      <c r="K32" s="40">
        <v>20000</v>
      </c>
      <c r="L32" s="1"/>
    </row>
    <row r="33" spans="1:11" ht="15">
      <c r="A33" s="135" t="s">
        <v>19</v>
      </c>
      <c r="B33" s="136" t="s">
        <v>110</v>
      </c>
      <c r="C33" s="2"/>
      <c r="D33" s="2"/>
      <c r="E33" s="2"/>
      <c r="F33" s="2"/>
      <c r="G33" s="2"/>
      <c r="H33" s="2"/>
      <c r="I33" s="2"/>
      <c r="J33" s="2"/>
      <c r="K33" s="55">
        <f>SUM(K32)</f>
        <v>20000</v>
      </c>
    </row>
    <row r="34" spans="1:11" ht="14.25">
      <c r="A34" s="135" t="s">
        <v>23</v>
      </c>
      <c r="B34" s="136" t="s">
        <v>25</v>
      </c>
      <c r="C34" s="2"/>
      <c r="D34" s="2"/>
      <c r="E34" s="2"/>
      <c r="F34" s="2"/>
      <c r="G34" s="2"/>
      <c r="H34" s="2"/>
      <c r="I34" s="2"/>
      <c r="J34" s="2"/>
      <c r="K34" s="40"/>
    </row>
    <row r="35" spans="1:11" ht="14.25">
      <c r="A35" s="135"/>
      <c r="B35" s="136" t="s">
        <v>537</v>
      </c>
      <c r="C35" s="2" t="s">
        <v>112</v>
      </c>
      <c r="D35" s="2"/>
      <c r="E35" s="2"/>
      <c r="F35" s="2"/>
      <c r="G35" s="2"/>
      <c r="H35" s="2"/>
      <c r="I35" s="2"/>
      <c r="J35" s="2"/>
      <c r="K35" s="40">
        <v>942245</v>
      </c>
    </row>
    <row r="36" spans="1:12" ht="14.25">
      <c r="A36" s="135"/>
      <c r="B36" s="136" t="s">
        <v>582</v>
      </c>
      <c r="C36" s="2" t="s">
        <v>113</v>
      </c>
      <c r="D36" s="2"/>
      <c r="E36" s="2"/>
      <c r="F36" s="2"/>
      <c r="G36" s="2"/>
      <c r="H36" s="2"/>
      <c r="I36" s="2"/>
      <c r="J36" s="2"/>
      <c r="K36" s="40">
        <v>28688</v>
      </c>
      <c r="L36" s="79"/>
    </row>
    <row r="37" spans="1:11" ht="15">
      <c r="A37" s="135" t="s">
        <v>23</v>
      </c>
      <c r="B37" s="136" t="s">
        <v>25</v>
      </c>
      <c r="C37" s="2"/>
      <c r="D37" s="2"/>
      <c r="E37" s="2"/>
      <c r="F37" s="2"/>
      <c r="G37" s="2"/>
      <c r="H37" s="2"/>
      <c r="I37" s="2"/>
      <c r="J37" s="2"/>
      <c r="K37" s="55">
        <f>SUM(K35:K36)</f>
        <v>970933</v>
      </c>
    </row>
    <row r="38" spans="1:11" ht="19.5" customHeight="1">
      <c r="A38" s="80" t="s">
        <v>626</v>
      </c>
      <c r="B38" s="81"/>
      <c r="C38" s="81"/>
      <c r="D38" s="81"/>
      <c r="E38" s="81"/>
      <c r="F38" s="81"/>
      <c r="G38" s="81"/>
      <c r="H38" s="81"/>
      <c r="I38" s="81"/>
      <c r="J38" s="81"/>
      <c r="K38" s="82">
        <f>SUM(K37,K33,K30)</f>
        <v>1580722</v>
      </c>
    </row>
  </sheetData>
  <mergeCells count="9">
    <mergeCell ref="B14:C14"/>
    <mergeCell ref="B15:C15"/>
    <mergeCell ref="C20:D20"/>
    <mergeCell ref="C21:D21"/>
    <mergeCell ref="J1:K1"/>
    <mergeCell ref="A3:K3"/>
    <mergeCell ref="A4:K4"/>
    <mergeCell ref="K8:K10"/>
    <mergeCell ref="A7:J7"/>
  </mergeCells>
  <printOptions horizontalCentered="1"/>
  <pageMargins left="0.7875" right="0.7875" top="0.7875" bottom="0.7875" header="0.5118055555555556" footer="0.5118055555555556"/>
  <pageSetup cellComments="atEnd" horizontalDpi="300" verticalDpi="3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9" sqref="A19"/>
    </sheetView>
  </sheetViews>
  <sheetFormatPr defaultColWidth="9.140625" defaultRowHeight="12.75"/>
  <cols>
    <col min="1" max="1" width="2.8515625" style="1" customWidth="1"/>
    <col min="2" max="2" width="4.421875" style="1" customWidth="1"/>
    <col min="3" max="3" width="2.421875" style="1" customWidth="1"/>
    <col min="4" max="6" width="8.7109375" style="1" customWidth="1"/>
    <col min="7" max="7" width="4.7109375" style="1" customWidth="1"/>
    <col min="8" max="10" width="10.57421875" style="1" customWidth="1"/>
    <col min="11" max="12" width="2.57421875" style="1" customWidth="1"/>
    <col min="13" max="13" width="3.8515625" style="1" customWidth="1"/>
    <col min="14" max="15" width="8.7109375" style="1" customWidth="1"/>
    <col min="16" max="16" width="8.28125" style="1" customWidth="1"/>
    <col min="17" max="17" width="10.421875" style="1" customWidth="1"/>
    <col min="18" max="18" width="10.8515625" style="1" customWidth="1"/>
    <col min="19" max="20" width="10.57421875" style="1" customWidth="1"/>
  </cols>
  <sheetData>
    <row r="1" spans="1:20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807" t="s">
        <v>525</v>
      </c>
      <c r="T1" s="807"/>
    </row>
    <row r="2" spans="1:2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825" t="s">
        <v>526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4"/>
      <c r="T6" s="83" t="s">
        <v>193</v>
      </c>
    </row>
    <row r="7" spans="1:20" ht="15.75" customHeight="1" thickBot="1">
      <c r="A7" s="823" t="s">
        <v>569</v>
      </c>
      <c r="B7" s="823"/>
      <c r="C7" s="823"/>
      <c r="D7" s="823"/>
      <c r="E7" s="823"/>
      <c r="F7" s="823"/>
      <c r="G7" s="823"/>
      <c r="H7" s="764" t="s">
        <v>570</v>
      </c>
      <c r="I7" s="764" t="s">
        <v>571</v>
      </c>
      <c r="J7" s="764" t="s">
        <v>572</v>
      </c>
      <c r="K7" s="764"/>
      <c r="L7" s="826" t="s">
        <v>573</v>
      </c>
      <c r="M7" s="827"/>
      <c r="N7" s="827"/>
      <c r="O7" s="827"/>
      <c r="P7" s="827"/>
      <c r="Q7" s="827"/>
      <c r="R7" s="646" t="s">
        <v>574</v>
      </c>
      <c r="S7" s="646" t="s">
        <v>575</v>
      </c>
      <c r="T7" s="650" t="s">
        <v>576</v>
      </c>
    </row>
    <row r="8" spans="1:20" ht="15">
      <c r="A8" s="619" t="s">
        <v>3</v>
      </c>
      <c r="B8" s="9"/>
      <c r="C8" s="9"/>
      <c r="D8" s="9"/>
      <c r="E8" s="9"/>
      <c r="F8" s="9"/>
      <c r="G8" s="9"/>
      <c r="H8" s="620" t="s">
        <v>5</v>
      </c>
      <c r="I8" s="620" t="s">
        <v>5</v>
      </c>
      <c r="J8" s="620" t="s">
        <v>6</v>
      </c>
      <c r="K8" s="621"/>
      <c r="L8" s="622" t="s">
        <v>7</v>
      </c>
      <c r="M8" s="622"/>
      <c r="N8" s="622"/>
      <c r="O8" s="622"/>
      <c r="P8" s="622"/>
      <c r="Q8" s="623"/>
      <c r="R8" s="620" t="s">
        <v>5</v>
      </c>
      <c r="S8" s="620" t="s">
        <v>5</v>
      </c>
      <c r="T8" s="624" t="s">
        <v>6</v>
      </c>
    </row>
    <row r="9" spans="1:20" ht="15">
      <c r="A9" s="19"/>
      <c r="B9" s="5"/>
      <c r="C9" s="5"/>
      <c r="D9" s="5"/>
      <c r="E9" s="5"/>
      <c r="F9" s="5"/>
      <c r="G9" s="5"/>
      <c r="H9" s="625" t="s">
        <v>9</v>
      </c>
      <c r="I9" s="625" t="s">
        <v>10</v>
      </c>
      <c r="J9" s="625" t="s">
        <v>9</v>
      </c>
      <c r="K9" s="626"/>
      <c r="L9" s="627"/>
      <c r="M9" s="628"/>
      <c r="N9" s="628"/>
      <c r="O9" s="628"/>
      <c r="P9" s="628"/>
      <c r="Q9" s="629"/>
      <c r="R9" s="625" t="s">
        <v>9</v>
      </c>
      <c r="S9" s="625" t="s">
        <v>10</v>
      </c>
      <c r="T9" s="630" t="s">
        <v>9</v>
      </c>
    </row>
    <row r="10" spans="1:20" ht="15">
      <c r="A10" s="19"/>
      <c r="B10" s="5"/>
      <c r="C10" s="5"/>
      <c r="D10" s="5"/>
      <c r="E10" s="5"/>
      <c r="F10" s="5"/>
      <c r="G10" s="5"/>
      <c r="H10" s="625" t="s">
        <v>93</v>
      </c>
      <c r="I10" s="625" t="s">
        <v>12</v>
      </c>
      <c r="J10" s="625" t="s">
        <v>93</v>
      </c>
      <c r="K10" s="626"/>
      <c r="L10" s="627"/>
      <c r="M10" s="628"/>
      <c r="N10" s="628"/>
      <c r="O10" s="628"/>
      <c r="P10" s="628"/>
      <c r="Q10" s="629"/>
      <c r="R10" s="625" t="s">
        <v>93</v>
      </c>
      <c r="S10" s="625" t="s">
        <v>12</v>
      </c>
      <c r="T10" s="630" t="s">
        <v>93</v>
      </c>
    </row>
    <row r="11" spans="1:20" ht="15">
      <c r="A11" s="19"/>
      <c r="B11" s="5"/>
      <c r="C11" s="5"/>
      <c r="D11" s="5"/>
      <c r="E11" s="5"/>
      <c r="F11" s="5"/>
      <c r="G11" s="5"/>
      <c r="H11" s="625"/>
      <c r="I11" s="625"/>
      <c r="J11" s="625"/>
      <c r="K11" s="626"/>
      <c r="L11" s="627"/>
      <c r="M11" s="628"/>
      <c r="N11" s="628"/>
      <c r="O11" s="628"/>
      <c r="P11" s="628"/>
      <c r="Q11" s="629"/>
      <c r="R11" s="625"/>
      <c r="S11" s="625"/>
      <c r="T11" s="630"/>
    </row>
    <row r="12" spans="1:20" ht="14.25">
      <c r="A12" s="30" t="s">
        <v>16</v>
      </c>
      <c r="B12" s="31" t="s">
        <v>527</v>
      </c>
      <c r="C12" s="31"/>
      <c r="D12" s="31"/>
      <c r="E12" s="31"/>
      <c r="F12" s="31"/>
      <c r="G12" s="31"/>
      <c r="H12" s="631"/>
      <c r="I12" s="631"/>
      <c r="J12" s="631"/>
      <c r="K12" s="235"/>
      <c r="L12" s="31" t="s">
        <v>16</v>
      </c>
      <c r="M12" s="31" t="s">
        <v>15</v>
      </c>
      <c r="N12" s="31"/>
      <c r="O12" s="31"/>
      <c r="P12" s="31"/>
      <c r="Q12" s="84"/>
      <c r="R12" s="631"/>
      <c r="S12" s="631"/>
      <c r="T12" s="632"/>
    </row>
    <row r="13" spans="1:20" ht="14.25">
      <c r="A13" s="38"/>
      <c r="B13" s="136" t="s">
        <v>534</v>
      </c>
      <c r="C13" s="2" t="s">
        <v>528</v>
      </c>
      <c r="D13" s="2"/>
      <c r="E13" s="2"/>
      <c r="F13" s="2"/>
      <c r="G13" s="2"/>
      <c r="H13" s="40">
        <v>200</v>
      </c>
      <c r="I13" s="40">
        <v>200</v>
      </c>
      <c r="J13" s="40">
        <v>1200</v>
      </c>
      <c r="K13" s="40"/>
      <c r="L13" s="39"/>
      <c r="M13" s="120" t="s">
        <v>534</v>
      </c>
      <c r="N13" s="39" t="s">
        <v>18</v>
      </c>
      <c r="O13" s="39"/>
      <c r="P13" s="39"/>
      <c r="Q13" s="42"/>
      <c r="R13" s="40">
        <v>98</v>
      </c>
      <c r="S13" s="40"/>
      <c r="T13" s="113">
        <v>648</v>
      </c>
    </row>
    <row r="14" spans="1:20" ht="14.25">
      <c r="A14" s="38"/>
      <c r="B14" s="136" t="s">
        <v>535</v>
      </c>
      <c r="C14" s="2" t="s">
        <v>529</v>
      </c>
      <c r="D14" s="2"/>
      <c r="E14" s="2"/>
      <c r="F14" s="2"/>
      <c r="G14" s="2"/>
      <c r="H14" s="40">
        <v>94</v>
      </c>
      <c r="I14" s="40">
        <v>94</v>
      </c>
      <c r="J14" s="40"/>
      <c r="K14" s="40"/>
      <c r="L14" s="39"/>
      <c r="M14" s="120" t="s">
        <v>535</v>
      </c>
      <c r="N14" s="39" t="s">
        <v>21</v>
      </c>
      <c r="O14" s="39"/>
      <c r="P14" s="39"/>
      <c r="Q14" s="42"/>
      <c r="R14" s="40">
        <v>12</v>
      </c>
      <c r="S14" s="40"/>
      <c r="T14" s="113">
        <v>19</v>
      </c>
    </row>
    <row r="15" spans="1:20" ht="14.25">
      <c r="A15" s="38"/>
      <c r="B15" s="136" t="s">
        <v>551</v>
      </c>
      <c r="C15" s="2" t="s">
        <v>530</v>
      </c>
      <c r="D15" s="2"/>
      <c r="E15" s="2"/>
      <c r="F15" s="2"/>
      <c r="G15" s="2"/>
      <c r="H15" s="40"/>
      <c r="I15" s="40"/>
      <c r="J15" s="40">
        <v>566</v>
      </c>
      <c r="K15" s="40"/>
      <c r="L15" s="39"/>
      <c r="M15" s="120" t="s">
        <v>551</v>
      </c>
      <c r="N15" s="39" t="s">
        <v>24</v>
      </c>
      <c r="O15" s="39"/>
      <c r="P15" s="39"/>
      <c r="Q15" s="42"/>
      <c r="R15" s="40">
        <v>184</v>
      </c>
      <c r="S15" s="40">
        <v>122</v>
      </c>
      <c r="T15" s="113">
        <v>999</v>
      </c>
    </row>
    <row r="16" spans="1:20" ht="14.25">
      <c r="A16" s="38"/>
      <c r="B16" s="136" t="s">
        <v>552</v>
      </c>
      <c r="C16" s="2" t="s">
        <v>531</v>
      </c>
      <c r="D16" s="2"/>
      <c r="E16" s="2"/>
      <c r="F16" s="2"/>
      <c r="G16" s="2"/>
      <c r="H16" s="40"/>
      <c r="I16" s="40"/>
      <c r="J16" s="40"/>
      <c r="K16" s="40"/>
      <c r="L16" s="39"/>
      <c r="M16" s="120" t="s">
        <v>552</v>
      </c>
      <c r="N16" s="39" t="s">
        <v>532</v>
      </c>
      <c r="O16" s="39"/>
      <c r="P16" s="39"/>
      <c r="Q16" s="42"/>
      <c r="R16" s="40"/>
      <c r="S16" s="40"/>
      <c r="T16" s="113">
        <v>100</v>
      </c>
    </row>
    <row r="17" spans="1:20" ht="14.25">
      <c r="A17" s="38"/>
      <c r="B17" s="136" t="s">
        <v>553</v>
      </c>
      <c r="C17" s="2" t="s">
        <v>533</v>
      </c>
      <c r="D17" s="2"/>
      <c r="E17" s="2"/>
      <c r="F17" s="2"/>
      <c r="G17" s="2"/>
      <c r="H17" s="40"/>
      <c r="I17" s="40"/>
      <c r="J17" s="40"/>
      <c r="K17" s="40"/>
      <c r="L17" s="39"/>
      <c r="M17" s="120" t="s">
        <v>553</v>
      </c>
      <c r="N17" s="39" t="s">
        <v>40</v>
      </c>
      <c r="O17" s="39"/>
      <c r="P17" s="39"/>
      <c r="Q17" s="42"/>
      <c r="R17" s="40"/>
      <c r="S17" s="40"/>
      <c r="T17" s="113"/>
    </row>
    <row r="18" spans="1:20" ht="14.25">
      <c r="A18" s="38"/>
      <c r="B18" s="633"/>
      <c r="D18" s="2"/>
      <c r="E18" s="2"/>
      <c r="F18" s="2"/>
      <c r="G18" s="2"/>
      <c r="H18" s="40"/>
      <c r="I18" s="40"/>
      <c r="J18" s="40"/>
      <c r="K18" s="40"/>
      <c r="L18" s="39"/>
      <c r="M18" s="39"/>
      <c r="N18" s="39"/>
      <c r="O18" s="39"/>
      <c r="P18" s="39"/>
      <c r="Q18" s="42"/>
      <c r="R18" s="40"/>
      <c r="S18" s="40"/>
      <c r="T18" s="113"/>
    </row>
    <row r="19" spans="1:20" ht="14.25">
      <c r="A19" s="38" t="s">
        <v>16</v>
      </c>
      <c r="B19" s="2" t="s">
        <v>446</v>
      </c>
      <c r="C19" s="2"/>
      <c r="D19" s="2"/>
      <c r="E19" s="2"/>
      <c r="F19" s="2"/>
      <c r="G19" s="88"/>
      <c r="H19" s="40">
        <f>SUM(H13:H18)</f>
        <v>294</v>
      </c>
      <c r="I19" s="40">
        <f>SUM(I13:I18)</f>
        <v>294</v>
      </c>
      <c r="J19" s="40">
        <f>SUM(J13:J18)</f>
        <v>1766</v>
      </c>
      <c r="K19" s="40"/>
      <c r="L19" s="39" t="s">
        <v>16</v>
      </c>
      <c r="M19" s="39" t="s">
        <v>448</v>
      </c>
      <c r="N19" s="39"/>
      <c r="O19" s="39"/>
      <c r="P19" s="39"/>
      <c r="Q19" s="42"/>
      <c r="R19" s="40">
        <f>SUM(R13:R18)</f>
        <v>294</v>
      </c>
      <c r="S19" s="40">
        <f>SUM(S13:S18)</f>
        <v>122</v>
      </c>
      <c r="T19" s="113">
        <f>SUM(T13:T18)</f>
        <v>1766</v>
      </c>
    </row>
    <row r="20" spans="1:20" ht="14.25">
      <c r="A20" s="38"/>
      <c r="B20" s="2"/>
      <c r="C20" s="2"/>
      <c r="D20" s="2"/>
      <c r="E20" s="2"/>
      <c r="F20" s="2"/>
      <c r="G20" s="88"/>
      <c r="H20" s="40"/>
      <c r="I20" s="40"/>
      <c r="J20" s="40"/>
      <c r="K20" s="40"/>
      <c r="L20" s="39"/>
      <c r="M20" s="39"/>
      <c r="N20" s="39"/>
      <c r="O20" s="39"/>
      <c r="P20" s="39"/>
      <c r="Q20" s="42"/>
      <c r="R20" s="40"/>
      <c r="S20" s="40"/>
      <c r="T20" s="113"/>
    </row>
    <row r="21" spans="1:20" ht="14.25">
      <c r="A21" s="38"/>
      <c r="B21" s="2"/>
      <c r="C21" s="2"/>
      <c r="D21" s="2"/>
      <c r="E21" s="2"/>
      <c r="F21" s="2"/>
      <c r="G21" s="88"/>
      <c r="H21" s="40"/>
      <c r="I21" s="40"/>
      <c r="J21" s="40"/>
      <c r="K21" s="40"/>
      <c r="L21" s="39" t="s">
        <v>19</v>
      </c>
      <c r="M21" s="39" t="s">
        <v>86</v>
      </c>
      <c r="N21" s="39"/>
      <c r="O21" s="39"/>
      <c r="P21" s="39"/>
      <c r="Q21" s="42"/>
      <c r="R21" s="40"/>
      <c r="S21" s="40">
        <v>172</v>
      </c>
      <c r="T21" s="113"/>
    </row>
    <row r="22" spans="1:20" ht="14.25">
      <c r="A22" s="101"/>
      <c r="B22" s="2"/>
      <c r="C22" s="2"/>
      <c r="D22" s="2"/>
      <c r="E22" s="2"/>
      <c r="F22" s="2"/>
      <c r="G22" s="88"/>
      <c r="H22" s="40"/>
      <c r="I22" s="40"/>
      <c r="J22" s="40"/>
      <c r="K22" s="40"/>
      <c r="L22" s="39"/>
      <c r="M22" s="39"/>
      <c r="N22" s="39"/>
      <c r="O22" s="39"/>
      <c r="P22" s="39"/>
      <c r="Q22" s="42"/>
      <c r="R22" s="40"/>
      <c r="S22" s="40"/>
      <c r="T22" s="113"/>
    </row>
    <row r="23" spans="1:20" ht="15">
      <c r="A23" s="634" t="s">
        <v>656</v>
      </c>
      <c r="B23" s="62"/>
      <c r="C23" s="62"/>
      <c r="D23" s="62"/>
      <c r="E23" s="62"/>
      <c r="F23" s="62"/>
      <c r="G23" s="635"/>
      <c r="H23" s="636">
        <f>SUM(H21,H19)</f>
        <v>294</v>
      </c>
      <c r="I23" s="636">
        <f>SUM(I21,I19)</f>
        <v>294</v>
      </c>
      <c r="J23" s="636">
        <f>SUM(J21,J19)</f>
        <v>1766</v>
      </c>
      <c r="K23" s="637"/>
      <c r="L23" s="68" t="s">
        <v>657</v>
      </c>
      <c r="M23" s="63"/>
      <c r="N23" s="63"/>
      <c r="O23" s="63"/>
      <c r="P23" s="63"/>
      <c r="Q23" s="64"/>
      <c r="R23" s="636">
        <f>SUM(R21,R19)</f>
        <v>294</v>
      </c>
      <c r="S23" s="636">
        <f>SUM(S21,S19)</f>
        <v>294</v>
      </c>
      <c r="T23" s="638">
        <f>SUM(T21,T19)</f>
        <v>1766</v>
      </c>
    </row>
  </sheetData>
  <mergeCells count="4">
    <mergeCell ref="S1:T1"/>
    <mergeCell ref="A3:T3"/>
    <mergeCell ref="A7:G7"/>
    <mergeCell ref="L7:Q7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7" sqref="A27"/>
    </sheetView>
  </sheetViews>
  <sheetFormatPr defaultColWidth="9.140625" defaultRowHeight="12.75"/>
  <cols>
    <col min="1" max="1" width="7.00390625" style="0" customWidth="1"/>
    <col min="2" max="2" width="7.421875" style="0" customWidth="1"/>
    <col min="9" max="9" width="8.7109375" style="0" customWidth="1"/>
    <col min="10" max="10" width="9.140625" style="0" hidden="1" customWidth="1"/>
    <col min="11" max="11" width="11.00390625" style="1" customWidth="1"/>
  </cols>
  <sheetData>
    <row r="1" spans="2:11" ht="14.25">
      <c r="B1" s="2"/>
      <c r="C1" s="2"/>
      <c r="D1" s="2"/>
      <c r="E1" s="2"/>
      <c r="F1" s="2"/>
      <c r="G1" s="2"/>
      <c r="H1" s="2"/>
      <c r="I1" s="2"/>
      <c r="J1" s="836" t="s">
        <v>114</v>
      </c>
      <c r="K1" s="836"/>
    </row>
    <row r="2" spans="2:11" ht="14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825" t="s">
        <v>115</v>
      </c>
      <c r="C3" s="825"/>
      <c r="D3" s="825"/>
      <c r="E3" s="825"/>
      <c r="F3" s="825"/>
      <c r="G3" s="825"/>
      <c r="H3" s="825"/>
      <c r="I3" s="825"/>
      <c r="J3" s="825"/>
      <c r="K3" s="825"/>
    </row>
    <row r="4" spans="2:11" ht="15">
      <c r="B4" s="5"/>
      <c r="C4" s="2"/>
      <c r="D4" s="2"/>
      <c r="E4" s="2"/>
      <c r="F4" s="2"/>
      <c r="G4" s="2"/>
      <c r="H4" s="2"/>
      <c r="I4" s="2"/>
      <c r="J4" s="2"/>
      <c r="K4" s="2"/>
    </row>
    <row r="5" spans="2:11" ht="15.75" thickBot="1">
      <c r="B5" s="5"/>
      <c r="C5" s="2"/>
      <c r="D5" s="2"/>
      <c r="E5" s="2"/>
      <c r="F5" s="2"/>
      <c r="G5" s="2"/>
      <c r="H5" s="2"/>
      <c r="I5" s="2"/>
      <c r="J5" s="1"/>
      <c r="K5" s="4" t="s">
        <v>90</v>
      </c>
    </row>
    <row r="6" spans="1:11" ht="15" thickBot="1">
      <c r="A6" s="651"/>
      <c r="B6" s="646" t="s">
        <v>569</v>
      </c>
      <c r="C6" s="827" t="s">
        <v>570</v>
      </c>
      <c r="D6" s="827"/>
      <c r="E6" s="827"/>
      <c r="F6" s="827"/>
      <c r="G6" s="827"/>
      <c r="H6" s="827"/>
      <c r="I6" s="827"/>
      <c r="J6" s="827"/>
      <c r="K6" s="650" t="s">
        <v>571</v>
      </c>
    </row>
    <row r="7" spans="1:11" ht="15">
      <c r="A7" s="690" t="s">
        <v>589</v>
      </c>
      <c r="B7" s="654" t="s">
        <v>116</v>
      </c>
      <c r="C7" s="31"/>
      <c r="D7" s="31"/>
      <c r="E7" s="31"/>
      <c r="F7" s="31"/>
      <c r="G7" s="31"/>
      <c r="H7" s="31"/>
      <c r="I7" s="31"/>
      <c r="J7" s="31"/>
      <c r="K7" s="666" t="s">
        <v>92</v>
      </c>
    </row>
    <row r="8" spans="1:11" ht="14.25">
      <c r="A8" s="652"/>
      <c r="B8" s="613" t="s">
        <v>117</v>
      </c>
      <c r="C8" s="85" t="s">
        <v>118</v>
      </c>
      <c r="D8" s="86"/>
      <c r="E8" s="86"/>
      <c r="F8" s="86"/>
      <c r="G8" s="86"/>
      <c r="H8" s="86"/>
      <c r="I8" s="86"/>
      <c r="J8" s="86"/>
      <c r="K8" s="667" t="s">
        <v>11</v>
      </c>
    </row>
    <row r="9" spans="1:11" ht="14.25">
      <c r="A9" s="652"/>
      <c r="B9" s="235"/>
      <c r="C9" s="2"/>
      <c r="D9" s="2"/>
      <c r="E9" s="2"/>
      <c r="F9" s="2"/>
      <c r="G9" s="2"/>
      <c r="H9" s="2"/>
      <c r="I9" s="2"/>
      <c r="J9" s="2"/>
      <c r="K9" s="667" t="s">
        <v>13</v>
      </c>
    </row>
    <row r="10" spans="1:11" ht="15" thickBot="1">
      <c r="A10" s="653"/>
      <c r="B10" s="241"/>
      <c r="C10" s="90"/>
      <c r="D10" s="90"/>
      <c r="E10" s="90"/>
      <c r="F10" s="90"/>
      <c r="G10" s="90"/>
      <c r="H10" s="90"/>
      <c r="I10" s="90"/>
      <c r="J10" s="90"/>
      <c r="K10" s="668"/>
    </row>
    <row r="11" spans="1:11" ht="14.25">
      <c r="A11" s="652"/>
      <c r="B11" s="655"/>
      <c r="C11" s="663" t="s">
        <v>119</v>
      </c>
      <c r="D11" s="664"/>
      <c r="E11" s="664"/>
      <c r="F11" s="664"/>
      <c r="G11" s="664"/>
      <c r="H11" s="664"/>
      <c r="I11" s="665"/>
      <c r="J11" s="76"/>
      <c r="K11" s="102"/>
    </row>
    <row r="12" spans="1:11" ht="14.25">
      <c r="A12" s="835" t="s">
        <v>16</v>
      </c>
      <c r="B12" s="837" t="s">
        <v>16</v>
      </c>
      <c r="C12" s="838" t="s">
        <v>120</v>
      </c>
      <c r="D12" s="838"/>
      <c r="E12" s="838"/>
      <c r="F12" s="838"/>
      <c r="G12" s="838"/>
      <c r="H12" s="838"/>
      <c r="I12" s="838"/>
      <c r="J12" s="838"/>
      <c r="K12" s="839">
        <v>24697</v>
      </c>
    </row>
    <row r="13" spans="1:11" ht="14.25">
      <c r="A13" s="835"/>
      <c r="B13" s="837"/>
      <c r="C13" s="840" t="s">
        <v>121</v>
      </c>
      <c r="D13" s="840"/>
      <c r="E13" s="840"/>
      <c r="F13" s="840"/>
      <c r="G13" s="840"/>
      <c r="H13" s="840"/>
      <c r="I13" s="840"/>
      <c r="J13" s="840"/>
      <c r="K13" s="839"/>
    </row>
    <row r="14" spans="1:11" ht="14.25">
      <c r="A14" s="661" t="s">
        <v>19</v>
      </c>
      <c r="B14" s="656" t="s">
        <v>19</v>
      </c>
      <c r="C14" s="76" t="s">
        <v>122</v>
      </c>
      <c r="D14" s="76"/>
      <c r="E14" s="76"/>
      <c r="F14" s="76"/>
      <c r="G14" s="76"/>
      <c r="H14" s="76"/>
      <c r="I14" s="76"/>
      <c r="J14" s="76"/>
      <c r="K14" s="669">
        <v>23619</v>
      </c>
    </row>
    <row r="15" spans="1:11" ht="14.25">
      <c r="A15" s="661" t="s">
        <v>23</v>
      </c>
      <c r="B15" s="657" t="s">
        <v>23</v>
      </c>
      <c r="C15" s="92" t="s">
        <v>123</v>
      </c>
      <c r="D15" s="93"/>
      <c r="E15" s="93"/>
      <c r="F15" s="93"/>
      <c r="G15" s="93"/>
      <c r="H15" s="93"/>
      <c r="I15" s="93"/>
      <c r="J15" s="93"/>
      <c r="K15" s="670">
        <v>3042</v>
      </c>
    </row>
    <row r="16" spans="1:11" ht="14.25">
      <c r="A16" s="661" t="s">
        <v>26</v>
      </c>
      <c r="B16" s="656" t="s">
        <v>29</v>
      </c>
      <c r="C16" s="76" t="s">
        <v>124</v>
      </c>
      <c r="D16" s="76"/>
      <c r="E16" s="76"/>
      <c r="F16" s="76"/>
      <c r="G16" s="76"/>
      <c r="H16" s="76"/>
      <c r="I16" s="76"/>
      <c r="J16" s="76"/>
      <c r="K16" s="669">
        <v>16</v>
      </c>
    </row>
    <row r="17" spans="1:11" ht="14.25">
      <c r="A17" s="652"/>
      <c r="B17" s="613"/>
      <c r="C17" s="94" t="s">
        <v>125</v>
      </c>
      <c r="D17" s="95"/>
      <c r="E17" s="95"/>
      <c r="F17" s="95"/>
      <c r="G17" s="95"/>
      <c r="H17" s="95"/>
      <c r="I17" s="95"/>
      <c r="J17" s="95"/>
      <c r="K17" s="671"/>
    </row>
    <row r="18" spans="1:11" ht="14.25">
      <c r="A18" s="652" t="s">
        <v>29</v>
      </c>
      <c r="B18" s="235" t="s">
        <v>36</v>
      </c>
      <c r="C18" s="96" t="s">
        <v>126</v>
      </c>
      <c r="D18" s="2"/>
      <c r="E18" s="2"/>
      <c r="F18" s="2"/>
      <c r="G18" s="2"/>
      <c r="H18" s="2"/>
      <c r="I18" s="2"/>
      <c r="J18" s="2"/>
      <c r="K18" s="113">
        <v>20335</v>
      </c>
    </row>
    <row r="19" spans="1:11" ht="14.25">
      <c r="A19" s="652"/>
      <c r="B19" s="656"/>
      <c r="C19" s="76" t="s">
        <v>127</v>
      </c>
      <c r="D19" s="76"/>
      <c r="E19" s="76"/>
      <c r="F19" s="76"/>
      <c r="G19" s="76"/>
      <c r="H19" s="76"/>
      <c r="I19" s="76"/>
      <c r="J19" s="76"/>
      <c r="K19" s="669"/>
    </row>
    <row r="20" spans="1:11" ht="14.25">
      <c r="A20" s="661" t="s">
        <v>32</v>
      </c>
      <c r="B20" s="658" t="s">
        <v>45</v>
      </c>
      <c r="C20" s="76" t="s">
        <v>128</v>
      </c>
      <c r="D20" s="76"/>
      <c r="E20" s="76"/>
      <c r="F20" s="76"/>
      <c r="G20" s="76"/>
      <c r="H20" s="76"/>
      <c r="I20" s="76"/>
      <c r="J20" s="76"/>
      <c r="K20" s="669">
        <v>66830</v>
      </c>
    </row>
    <row r="21" spans="1:11" ht="14.25">
      <c r="A21" s="661" t="s">
        <v>36</v>
      </c>
      <c r="B21" s="658" t="s">
        <v>80</v>
      </c>
      <c r="C21" s="76" t="s">
        <v>129</v>
      </c>
      <c r="D21" s="76"/>
      <c r="E21" s="76"/>
      <c r="F21" s="76"/>
      <c r="G21" s="76"/>
      <c r="H21" s="76"/>
      <c r="I21" s="76"/>
      <c r="J21" s="76"/>
      <c r="K21" s="669">
        <v>21408</v>
      </c>
    </row>
    <row r="22" spans="1:11" ht="14.25">
      <c r="A22" s="661" t="s">
        <v>39</v>
      </c>
      <c r="B22" s="659" t="s">
        <v>130</v>
      </c>
      <c r="C22" s="76" t="s">
        <v>131</v>
      </c>
      <c r="D22" s="76"/>
      <c r="E22" s="76"/>
      <c r="F22" s="76"/>
      <c r="G22" s="76"/>
      <c r="H22" s="76"/>
      <c r="I22" s="76"/>
      <c r="J22" s="76"/>
      <c r="K22" s="669">
        <v>16527</v>
      </c>
    </row>
    <row r="23" spans="1:11" ht="14.25">
      <c r="A23" s="661" t="s">
        <v>42</v>
      </c>
      <c r="B23" s="656" t="s">
        <v>132</v>
      </c>
      <c r="C23" s="76" t="s">
        <v>133</v>
      </c>
      <c r="D23" s="76"/>
      <c r="E23" s="76"/>
      <c r="F23" s="76"/>
      <c r="G23" s="76"/>
      <c r="H23" s="76"/>
      <c r="I23" s="76"/>
      <c r="J23" s="76"/>
      <c r="K23" s="113">
        <v>5152</v>
      </c>
    </row>
    <row r="24" spans="1:11" ht="14.25">
      <c r="A24" s="661" t="s">
        <v>45</v>
      </c>
      <c r="B24" s="656" t="s">
        <v>134</v>
      </c>
      <c r="C24" s="76" t="s">
        <v>135</v>
      </c>
      <c r="D24" s="76"/>
      <c r="E24" s="76"/>
      <c r="F24" s="76"/>
      <c r="G24" s="76"/>
      <c r="H24" s="76"/>
      <c r="I24" s="76"/>
      <c r="J24" s="76"/>
      <c r="K24" s="672">
        <v>561807</v>
      </c>
    </row>
    <row r="25" spans="1:11" ht="14.25">
      <c r="A25" s="661" t="s">
        <v>80</v>
      </c>
      <c r="B25" s="656" t="s">
        <v>136</v>
      </c>
      <c r="C25" s="76" t="s">
        <v>137</v>
      </c>
      <c r="D25" s="76"/>
      <c r="E25" s="76"/>
      <c r="F25" s="76"/>
      <c r="G25" s="76"/>
      <c r="H25" s="76"/>
      <c r="I25" s="76"/>
      <c r="J25" s="76"/>
      <c r="K25" s="669">
        <v>93110</v>
      </c>
    </row>
    <row r="26" spans="1:11" ht="15" thickBot="1">
      <c r="A26" s="662" t="s">
        <v>130</v>
      </c>
      <c r="B26" s="613" t="s">
        <v>138</v>
      </c>
      <c r="C26" s="92" t="s">
        <v>139</v>
      </c>
      <c r="D26" s="98"/>
      <c r="E26" s="98"/>
      <c r="F26" s="98"/>
      <c r="G26" s="98"/>
      <c r="H26" s="98"/>
      <c r="I26" s="98"/>
      <c r="J26" s="98"/>
      <c r="K26" s="672">
        <v>105702</v>
      </c>
    </row>
    <row r="27" spans="1:11" ht="17.25" thickBot="1" thickTop="1">
      <c r="A27" s="804" t="s">
        <v>132</v>
      </c>
      <c r="B27" s="660"/>
      <c r="C27" s="99" t="s">
        <v>140</v>
      </c>
      <c r="D27" s="100"/>
      <c r="E27" s="100"/>
      <c r="F27" s="100"/>
      <c r="G27" s="100"/>
      <c r="H27" s="100"/>
      <c r="I27" s="100"/>
      <c r="J27" s="100"/>
      <c r="K27" s="673">
        <f>SUM(K12:K26)</f>
        <v>942245</v>
      </c>
    </row>
    <row r="28" ht="13.5" thickTop="1"/>
    <row r="30" ht="12.75">
      <c r="G30" s="1"/>
    </row>
  </sheetData>
  <mergeCells count="8">
    <mergeCell ref="A12:A13"/>
    <mergeCell ref="J1:K1"/>
    <mergeCell ref="B3:K3"/>
    <mergeCell ref="B12:B13"/>
    <mergeCell ref="C12:J12"/>
    <mergeCell ref="K12:K13"/>
    <mergeCell ref="C13:J13"/>
    <mergeCell ref="C6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9.7109375" style="1" customWidth="1"/>
    <col min="3" max="3" width="2.57421875" style="1" customWidth="1"/>
    <col min="4" max="4" width="2.8515625" style="1" customWidth="1"/>
    <col min="5" max="5" width="2.57421875" style="1" customWidth="1"/>
    <col min="6" max="10" width="8.7109375" style="1" customWidth="1"/>
    <col min="11" max="11" width="12.7109375" style="1" customWidth="1"/>
    <col min="12" max="12" width="10.421875" style="1" customWidth="1"/>
  </cols>
  <sheetData>
    <row r="1" spans="2:12" ht="14.25">
      <c r="B1" s="6"/>
      <c r="C1" s="2"/>
      <c r="D1" s="2"/>
      <c r="E1" s="2"/>
      <c r="F1" s="2"/>
      <c r="G1" s="2"/>
      <c r="H1" s="2"/>
      <c r="I1" s="2"/>
      <c r="J1" s="2"/>
      <c r="K1" s="836" t="s">
        <v>141</v>
      </c>
      <c r="L1" s="836"/>
    </row>
    <row r="2" spans="2:12" ht="14.25"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825" t="s">
        <v>142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</row>
    <row r="4" spans="2:12" ht="15">
      <c r="B4" s="5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0" ht="15">
      <c r="B5" s="5"/>
      <c r="C5" s="2"/>
      <c r="D5" s="2"/>
      <c r="E5" s="2"/>
      <c r="F5" s="2"/>
      <c r="G5" s="2"/>
      <c r="H5" s="2"/>
      <c r="I5" s="2"/>
      <c r="J5" s="2"/>
    </row>
    <row r="6" spans="2:12" ht="15" thickBot="1">
      <c r="B6" s="6"/>
      <c r="C6" s="6"/>
      <c r="D6" s="6"/>
      <c r="E6" s="6"/>
      <c r="F6" s="6"/>
      <c r="G6" s="6"/>
      <c r="H6" s="6"/>
      <c r="I6" s="6"/>
      <c r="J6" s="6"/>
      <c r="K6" s="6"/>
      <c r="L6" s="4" t="s">
        <v>90</v>
      </c>
    </row>
    <row r="7" spans="1:12" ht="15" thickBot="1">
      <c r="A7" s="651"/>
      <c r="B7" s="646" t="s">
        <v>569</v>
      </c>
      <c r="C7" s="841" t="s">
        <v>570</v>
      </c>
      <c r="D7" s="832"/>
      <c r="E7" s="832"/>
      <c r="F7" s="832"/>
      <c r="G7" s="832"/>
      <c r="H7" s="832"/>
      <c r="I7" s="832"/>
      <c r="J7" s="832"/>
      <c r="K7" s="832"/>
      <c r="L7" s="650" t="s">
        <v>571</v>
      </c>
    </row>
    <row r="8" spans="1:12" ht="15">
      <c r="A8" s="690" t="s">
        <v>589</v>
      </c>
      <c r="B8" s="654" t="s">
        <v>590</v>
      </c>
      <c r="C8" s="31"/>
      <c r="D8" s="31"/>
      <c r="E8" s="31"/>
      <c r="F8" s="31"/>
      <c r="G8" s="31"/>
      <c r="H8" s="31"/>
      <c r="I8" s="31"/>
      <c r="J8" s="31"/>
      <c r="K8" s="674"/>
      <c r="L8" s="666" t="s">
        <v>92</v>
      </c>
    </row>
    <row r="9" spans="1:12" ht="14.25">
      <c r="A9" s="688"/>
      <c r="B9" s="613" t="s">
        <v>117</v>
      </c>
      <c r="C9" s="85" t="s">
        <v>118</v>
      </c>
      <c r="D9" s="86"/>
      <c r="E9" s="86"/>
      <c r="F9" s="86"/>
      <c r="G9" s="86"/>
      <c r="H9" s="86"/>
      <c r="I9" s="86"/>
      <c r="J9" s="86"/>
      <c r="K9" s="675"/>
      <c r="L9" s="667" t="s">
        <v>11</v>
      </c>
    </row>
    <row r="10" spans="1:12" ht="14.25">
      <c r="A10" s="688"/>
      <c r="B10" s="235"/>
      <c r="C10" s="2"/>
      <c r="D10" s="2"/>
      <c r="E10" s="2"/>
      <c r="F10" s="2"/>
      <c r="G10" s="2"/>
      <c r="H10" s="2"/>
      <c r="I10" s="2"/>
      <c r="J10" s="2"/>
      <c r="K10" s="675"/>
      <c r="L10" s="667" t="s">
        <v>13</v>
      </c>
    </row>
    <row r="11" spans="1:12" ht="15" thickBot="1">
      <c r="A11" s="689"/>
      <c r="B11" s="241"/>
      <c r="C11" s="90"/>
      <c r="D11" s="90"/>
      <c r="E11" s="90"/>
      <c r="F11" s="90"/>
      <c r="G11" s="90"/>
      <c r="H11" s="90"/>
      <c r="I11" s="90"/>
      <c r="J11" s="90"/>
      <c r="K11" s="676"/>
      <c r="L11" s="680"/>
    </row>
    <row r="12" spans="1:12" ht="14.25">
      <c r="A12" s="690" t="s">
        <v>16</v>
      </c>
      <c r="B12" s="231" t="s">
        <v>143</v>
      </c>
      <c r="C12" s="2"/>
      <c r="D12" s="2"/>
      <c r="E12" s="2"/>
      <c r="F12" s="2"/>
      <c r="G12" s="2"/>
      <c r="H12" s="2"/>
      <c r="I12" s="2"/>
      <c r="J12" s="2"/>
      <c r="K12" s="679"/>
      <c r="L12" s="681"/>
    </row>
    <row r="13" spans="1:14" ht="14.25">
      <c r="A13" s="691" t="s">
        <v>534</v>
      </c>
      <c r="B13" s="656" t="s">
        <v>144</v>
      </c>
      <c r="C13" s="76" t="s">
        <v>34</v>
      </c>
      <c r="D13" s="76" t="s">
        <v>145</v>
      </c>
      <c r="E13" s="76"/>
      <c r="F13" s="76"/>
      <c r="G13" s="76"/>
      <c r="H13" s="76"/>
      <c r="I13" s="76"/>
      <c r="J13" s="76"/>
      <c r="K13" s="103"/>
      <c r="L13" s="104">
        <v>7200</v>
      </c>
      <c r="N13" s="1"/>
    </row>
    <row r="14" spans="1:13" ht="14.25">
      <c r="A14" s="691" t="s">
        <v>535</v>
      </c>
      <c r="B14" s="656" t="s">
        <v>146</v>
      </c>
      <c r="C14" s="76" t="s">
        <v>34</v>
      </c>
      <c r="D14" s="76" t="s">
        <v>147</v>
      </c>
      <c r="E14" s="76"/>
      <c r="F14" s="76"/>
      <c r="G14" s="76"/>
      <c r="H14" s="76"/>
      <c r="I14" s="76"/>
      <c r="J14" s="76"/>
      <c r="K14" s="103"/>
      <c r="L14" s="104">
        <v>2478</v>
      </c>
      <c r="M14" s="79"/>
    </row>
    <row r="15" spans="1:12" ht="14.25">
      <c r="A15" s="691"/>
      <c r="B15" s="656"/>
      <c r="C15" s="76"/>
      <c r="D15" s="76" t="s">
        <v>148</v>
      </c>
      <c r="E15" s="76"/>
      <c r="F15" s="76"/>
      <c r="G15" s="76"/>
      <c r="H15" s="76"/>
      <c r="I15" s="76"/>
      <c r="J15" s="76"/>
      <c r="K15" s="103"/>
      <c r="L15" s="104"/>
    </row>
    <row r="16" spans="1:13" ht="14.25">
      <c r="A16" s="691" t="s">
        <v>551</v>
      </c>
      <c r="B16" s="656" t="s">
        <v>149</v>
      </c>
      <c r="C16" s="76" t="s">
        <v>34</v>
      </c>
      <c r="D16" s="45" t="s">
        <v>150</v>
      </c>
      <c r="E16" s="76"/>
      <c r="F16" s="76"/>
      <c r="G16" s="76"/>
      <c r="H16" s="76"/>
      <c r="I16" s="76"/>
      <c r="J16" s="76"/>
      <c r="K16" s="103"/>
      <c r="L16" s="104"/>
      <c r="M16" s="79"/>
    </row>
    <row r="17" spans="1:12" ht="14.25">
      <c r="A17" s="691" t="s">
        <v>584</v>
      </c>
      <c r="B17" s="656"/>
      <c r="C17" s="76"/>
      <c r="D17" s="98" t="s">
        <v>151</v>
      </c>
      <c r="E17" s="76" t="s">
        <v>152</v>
      </c>
      <c r="F17" s="76"/>
      <c r="G17" s="76"/>
      <c r="H17" s="76"/>
      <c r="I17" s="76"/>
      <c r="J17" s="76"/>
      <c r="K17" s="103"/>
      <c r="L17" s="104">
        <v>2747</v>
      </c>
    </row>
    <row r="18" spans="1:14" ht="14.25">
      <c r="A18" s="691" t="s">
        <v>587</v>
      </c>
      <c r="B18" s="656"/>
      <c r="C18" s="76"/>
      <c r="D18" s="98" t="s">
        <v>153</v>
      </c>
      <c r="E18" s="76" t="s">
        <v>154</v>
      </c>
      <c r="F18" s="76"/>
      <c r="G18" s="76"/>
      <c r="H18" s="76"/>
      <c r="I18" s="76"/>
      <c r="J18" s="76"/>
      <c r="K18" s="103"/>
      <c r="L18" s="104">
        <v>195</v>
      </c>
      <c r="N18" s="79"/>
    </row>
    <row r="19" spans="1:12" ht="14.25">
      <c r="A19" s="691" t="s">
        <v>19</v>
      </c>
      <c r="B19" s="656" t="s">
        <v>155</v>
      </c>
      <c r="C19" s="76" t="s">
        <v>156</v>
      </c>
      <c r="D19" s="76"/>
      <c r="E19" s="76"/>
      <c r="F19" s="76"/>
      <c r="G19" s="76"/>
      <c r="H19" s="76"/>
      <c r="I19" s="76"/>
      <c r="J19" s="76"/>
      <c r="K19" s="103"/>
      <c r="L19" s="104"/>
    </row>
    <row r="20" spans="1:12" ht="14.25">
      <c r="A20" s="691" t="s">
        <v>536</v>
      </c>
      <c r="B20" s="656" t="s">
        <v>157</v>
      </c>
      <c r="C20" s="76" t="s">
        <v>95</v>
      </c>
      <c r="D20" s="76" t="s">
        <v>158</v>
      </c>
      <c r="E20" s="76"/>
      <c r="F20" s="76"/>
      <c r="G20" s="76"/>
      <c r="H20" s="76"/>
      <c r="I20" s="76"/>
      <c r="J20" s="76"/>
      <c r="K20" s="103"/>
      <c r="L20" s="104"/>
    </row>
    <row r="21" spans="1:12" ht="14.25">
      <c r="A21" s="691" t="s">
        <v>591</v>
      </c>
      <c r="B21" s="656"/>
      <c r="C21" s="76"/>
      <c r="D21" s="76" t="s">
        <v>159</v>
      </c>
      <c r="E21" s="76"/>
      <c r="F21" s="76"/>
      <c r="G21" s="76"/>
      <c r="H21" s="76"/>
      <c r="I21" s="76"/>
      <c r="J21" s="76"/>
      <c r="K21" s="103"/>
      <c r="L21" s="104"/>
    </row>
    <row r="22" spans="1:12" ht="14.25">
      <c r="A22" s="691" t="s">
        <v>559</v>
      </c>
      <c r="B22" s="656" t="s">
        <v>160</v>
      </c>
      <c r="C22" s="76" t="s">
        <v>95</v>
      </c>
      <c r="D22" s="76" t="s">
        <v>161</v>
      </c>
      <c r="E22" s="76"/>
      <c r="F22" s="76"/>
      <c r="G22" s="76"/>
      <c r="H22" s="76"/>
      <c r="I22" s="76"/>
      <c r="J22" s="76"/>
      <c r="K22" s="105"/>
      <c r="L22" s="106">
        <v>141</v>
      </c>
    </row>
    <row r="23" spans="1:12" ht="15" thickBot="1">
      <c r="A23" s="692" t="s">
        <v>23</v>
      </c>
      <c r="B23" s="235" t="s">
        <v>162</v>
      </c>
      <c r="C23" s="2" t="s">
        <v>163</v>
      </c>
      <c r="D23" s="2"/>
      <c r="E23" s="2"/>
      <c r="F23" s="2"/>
      <c r="G23" s="2"/>
      <c r="H23" s="2"/>
      <c r="I23" s="2"/>
      <c r="J23" s="2"/>
      <c r="K23" s="682"/>
      <c r="L23" s="683">
        <v>15927</v>
      </c>
    </row>
    <row r="24" spans="1:12" ht="17.25" thickBot="1" thickTop="1">
      <c r="A24" s="805" t="s">
        <v>26</v>
      </c>
      <c r="B24" s="684"/>
      <c r="C24" s="99" t="s">
        <v>140</v>
      </c>
      <c r="D24" s="685"/>
      <c r="E24" s="685"/>
      <c r="F24" s="685"/>
      <c r="G24" s="685"/>
      <c r="H24" s="685"/>
      <c r="I24" s="685"/>
      <c r="J24" s="685"/>
      <c r="K24" s="686"/>
      <c r="L24" s="687">
        <f>SUM(L13:L23)</f>
        <v>28688</v>
      </c>
    </row>
    <row r="25" ht="13.5" thickTop="1">
      <c r="A25" s="677"/>
    </row>
  </sheetData>
  <mergeCells count="3">
    <mergeCell ref="K1:L1"/>
    <mergeCell ref="C7:K7"/>
    <mergeCell ref="A3:L3"/>
  </mergeCells>
  <printOptions horizontalCentered="1"/>
  <pageMargins left="0.7875" right="0.7875" top="0.7875" bottom="0.7875" header="0.5118055555555556" footer="0.5118055555555556"/>
  <pageSetup cellComments="atEnd" firstPageNumber="1" useFirstPageNumber="1"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9">
      <selection activeCell="O38" sqref="O38"/>
    </sheetView>
  </sheetViews>
  <sheetFormatPr defaultColWidth="9.140625" defaultRowHeight="12.75"/>
  <cols>
    <col min="1" max="1" width="3.140625" style="0" customWidth="1"/>
    <col min="2" max="2" width="1.57421875" style="1" customWidth="1"/>
    <col min="3" max="3" width="1.8515625" style="1" customWidth="1"/>
    <col min="4" max="4" width="2.00390625" style="1" customWidth="1"/>
    <col min="5" max="5" width="2.8515625" style="1" customWidth="1"/>
    <col min="6" max="12" width="2.57421875" style="1" customWidth="1"/>
    <col min="13" max="13" width="13.421875" style="1" customWidth="1"/>
    <col min="14" max="14" width="26.57421875" style="1" customWidth="1"/>
    <col min="15" max="15" width="14.140625" style="1" customWidth="1"/>
  </cols>
  <sheetData>
    <row r="1" spans="2:16" ht="14.25">
      <c r="B1" s="7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24" t="s">
        <v>164</v>
      </c>
      <c r="O1" s="824"/>
      <c r="P1" s="107"/>
    </row>
    <row r="2" spans="2:16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9"/>
      <c r="P2" s="108"/>
    </row>
    <row r="3" spans="2:16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9"/>
      <c r="P3" s="108"/>
    </row>
    <row r="4" spans="2:16" ht="15">
      <c r="B4" s="825" t="s">
        <v>165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5"/>
    </row>
    <row r="5" spans="2:16" ht="15">
      <c r="B5" s="825" t="s">
        <v>263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5"/>
    </row>
    <row r="6" spans="2:16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9"/>
      <c r="P6" s="108"/>
    </row>
    <row r="7" spans="2:16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107"/>
      <c r="P7" s="107"/>
    </row>
    <row r="8" spans="2:16" ht="1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4" t="s">
        <v>90</v>
      </c>
      <c r="P8" s="107"/>
    </row>
    <row r="9" spans="1:15" ht="15" customHeight="1" thickBot="1">
      <c r="A9" s="842" t="s">
        <v>569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650" t="s">
        <v>570</v>
      </c>
    </row>
    <row r="10" spans="1:15" ht="15">
      <c r="A10" s="693"/>
      <c r="B10" s="699" t="s">
        <v>91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09" t="s">
        <v>92</v>
      </c>
    </row>
    <row r="11" spans="1:15" ht="14.25">
      <c r="A11" s="69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09" t="s">
        <v>11</v>
      </c>
    </row>
    <row r="12" spans="1:15" ht="14.25">
      <c r="A12" s="693"/>
      <c r="B12" s="2"/>
      <c r="C12" s="2"/>
      <c r="D12" s="2"/>
      <c r="E12" s="2"/>
      <c r="F12" s="2"/>
      <c r="G12" s="2"/>
      <c r="H12" s="2"/>
      <c r="I12" s="2"/>
      <c r="J12" s="2"/>
      <c r="K12" s="2" t="s">
        <v>166</v>
      </c>
      <c r="L12" s="2"/>
      <c r="M12" s="2"/>
      <c r="N12" s="2"/>
      <c r="O12" s="109" t="s">
        <v>13</v>
      </c>
    </row>
    <row r="13" spans="1:15" ht="14.25">
      <c r="A13" s="69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10"/>
    </row>
    <row r="14" spans="1:15" ht="14.25">
      <c r="A14" s="69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09"/>
    </row>
    <row r="15" spans="1:15" ht="15">
      <c r="A15" s="697" t="s">
        <v>16</v>
      </c>
      <c r="B15" s="644" t="s">
        <v>167</v>
      </c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111"/>
    </row>
    <row r="16" spans="1:15" ht="15">
      <c r="A16" s="693"/>
      <c r="B16" s="644"/>
      <c r="C16" s="644"/>
      <c r="D16" s="136"/>
      <c r="E16" s="136"/>
      <c r="F16" s="644"/>
      <c r="G16" s="644"/>
      <c r="H16" s="644"/>
      <c r="I16" s="644"/>
      <c r="J16" s="644"/>
      <c r="K16" s="644"/>
      <c r="L16" s="644"/>
      <c r="M16" s="644"/>
      <c r="N16" s="644"/>
      <c r="O16" s="112"/>
    </row>
    <row r="17" spans="1:15" ht="15">
      <c r="A17" s="697" t="s">
        <v>19</v>
      </c>
      <c r="B17" s="644" t="s">
        <v>168</v>
      </c>
      <c r="C17" s="644"/>
      <c r="D17" s="136"/>
      <c r="E17" s="136"/>
      <c r="F17" s="644"/>
      <c r="G17" s="644"/>
      <c r="H17" s="644"/>
      <c r="I17" s="644"/>
      <c r="J17" s="644"/>
      <c r="K17" s="644"/>
      <c r="L17" s="644"/>
      <c r="M17" s="644"/>
      <c r="N17" s="644"/>
      <c r="O17" s="112"/>
    </row>
    <row r="18" spans="1:15" ht="15">
      <c r="A18" s="693"/>
      <c r="B18" s="834" t="s">
        <v>536</v>
      </c>
      <c r="C18" s="834"/>
      <c r="D18" s="834"/>
      <c r="E18" s="418" t="s">
        <v>169</v>
      </c>
      <c r="F18" s="644"/>
      <c r="G18" s="644"/>
      <c r="H18" s="644"/>
      <c r="I18" s="644"/>
      <c r="J18" s="644"/>
      <c r="K18" s="644"/>
      <c r="L18" s="644"/>
      <c r="M18" s="644"/>
      <c r="N18" s="644"/>
      <c r="O18" s="113">
        <v>6737</v>
      </c>
    </row>
    <row r="19" spans="1:15" ht="15">
      <c r="A19" s="693"/>
      <c r="B19" s="834" t="s">
        <v>559</v>
      </c>
      <c r="C19" s="834"/>
      <c r="D19" s="834"/>
      <c r="E19" s="136" t="s">
        <v>170</v>
      </c>
      <c r="F19" s="644"/>
      <c r="G19" s="644"/>
      <c r="H19" s="644"/>
      <c r="I19" s="644"/>
      <c r="J19" s="644"/>
      <c r="K19" s="644"/>
      <c r="L19" s="644"/>
      <c r="M19" s="644"/>
      <c r="N19" s="644"/>
      <c r="O19" s="113">
        <v>2700</v>
      </c>
    </row>
    <row r="20" spans="1:15" ht="15">
      <c r="A20" s="697" t="s">
        <v>19</v>
      </c>
      <c r="B20" s="644" t="s">
        <v>171</v>
      </c>
      <c r="C20" s="644"/>
      <c r="D20" s="136"/>
      <c r="E20" s="136"/>
      <c r="F20" s="644"/>
      <c r="G20" s="644"/>
      <c r="H20" s="644"/>
      <c r="I20" s="644"/>
      <c r="J20" s="644"/>
      <c r="K20" s="644"/>
      <c r="L20" s="644"/>
      <c r="M20" s="644"/>
      <c r="N20" s="644"/>
      <c r="O20" s="112">
        <f>SUM(O18:O19)</f>
        <v>9437</v>
      </c>
    </row>
    <row r="21" spans="1:15" ht="14.25">
      <c r="A21" s="693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14"/>
    </row>
    <row r="22" spans="1:15" ht="15">
      <c r="A22" s="697" t="s">
        <v>23</v>
      </c>
      <c r="B22" s="644" t="s">
        <v>172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13"/>
    </row>
    <row r="23" spans="1:15" ht="14.25">
      <c r="A23" s="693"/>
      <c r="B23" s="834" t="s">
        <v>537</v>
      </c>
      <c r="C23" s="834"/>
      <c r="D23" s="834"/>
      <c r="E23" s="120" t="s">
        <v>173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13">
        <v>37265</v>
      </c>
    </row>
    <row r="24" spans="1:15" ht="14.25">
      <c r="A24" s="693"/>
      <c r="B24" s="136"/>
      <c r="C24" s="136"/>
      <c r="D24" s="136"/>
      <c r="E24" s="120" t="s">
        <v>174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13"/>
    </row>
    <row r="25" spans="1:15" ht="14.25">
      <c r="A25" s="693"/>
      <c r="B25" s="834" t="s">
        <v>582</v>
      </c>
      <c r="C25" s="834"/>
      <c r="D25" s="834"/>
      <c r="E25" s="136" t="s">
        <v>175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13">
        <v>77060</v>
      </c>
    </row>
    <row r="26" spans="1:17" ht="14.25">
      <c r="A26" s="693"/>
      <c r="B26" s="834" t="s">
        <v>583</v>
      </c>
      <c r="C26" s="834"/>
      <c r="D26" s="834"/>
      <c r="E26" s="136" t="s">
        <v>176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13">
        <v>1000</v>
      </c>
      <c r="Q26" s="79"/>
    </row>
    <row r="27" spans="1:15" ht="15">
      <c r="A27" s="697" t="s">
        <v>23</v>
      </c>
      <c r="B27" s="644" t="s">
        <v>177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12">
        <f>SUM(O23:O26)</f>
        <v>115325</v>
      </c>
    </row>
    <row r="28" spans="1:15" ht="15">
      <c r="A28" s="693"/>
      <c r="B28" s="644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12"/>
    </row>
    <row r="29" spans="1:15" ht="15">
      <c r="A29" s="697" t="s">
        <v>26</v>
      </c>
      <c r="B29" s="644" t="s">
        <v>178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12"/>
    </row>
    <row r="30" spans="1:16" ht="14.25">
      <c r="A30" s="693"/>
      <c r="B30" s="834" t="s">
        <v>539</v>
      </c>
      <c r="C30" s="834"/>
      <c r="D30" s="834"/>
      <c r="E30" s="136" t="s">
        <v>179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13">
        <v>2500</v>
      </c>
      <c r="P30" s="1"/>
    </row>
    <row r="31" spans="1:16" ht="14.25">
      <c r="A31" s="693"/>
      <c r="B31" s="834" t="s">
        <v>592</v>
      </c>
      <c r="C31" s="834"/>
      <c r="D31" s="834"/>
      <c r="E31" s="136" t="s">
        <v>180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13">
        <v>16285</v>
      </c>
      <c r="P31" s="1"/>
    </row>
    <row r="32" spans="1:16" ht="14.25">
      <c r="A32" s="693"/>
      <c r="B32" s="834" t="s">
        <v>593</v>
      </c>
      <c r="C32" s="834"/>
      <c r="D32" s="834"/>
      <c r="E32" s="136" t="s">
        <v>181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13">
        <v>835</v>
      </c>
      <c r="P32" s="1"/>
    </row>
    <row r="33" spans="1:16" ht="15">
      <c r="A33" s="693"/>
      <c r="B33" s="644"/>
      <c r="C33" s="678"/>
      <c r="D33" s="136"/>
      <c r="E33" s="136" t="s">
        <v>182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13"/>
      <c r="P33" s="1"/>
    </row>
    <row r="34" spans="1:15" ht="15">
      <c r="A34" s="697" t="s">
        <v>26</v>
      </c>
      <c r="B34" s="644" t="s">
        <v>183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12">
        <f>SUM(O30:O33)</f>
        <v>19620</v>
      </c>
    </row>
    <row r="35" spans="1:15" ht="15">
      <c r="A35" s="693"/>
      <c r="B35" s="644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12"/>
    </row>
    <row r="36" spans="1:15" ht="15">
      <c r="A36" s="697" t="s">
        <v>29</v>
      </c>
      <c r="B36" s="644" t="s">
        <v>184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12"/>
    </row>
    <row r="37" spans="1:15" ht="14.25">
      <c r="A37" s="693"/>
      <c r="B37" s="834" t="s">
        <v>540</v>
      </c>
      <c r="C37" s="834"/>
      <c r="D37" s="834"/>
      <c r="E37" s="136" t="s">
        <v>185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13">
        <v>7934</v>
      </c>
    </row>
    <row r="38" spans="1:15" ht="14.25">
      <c r="A38" s="693"/>
      <c r="B38" s="834" t="s">
        <v>541</v>
      </c>
      <c r="C38" s="834"/>
      <c r="D38" s="834"/>
      <c r="E38" s="136" t="s">
        <v>186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13">
        <v>23200</v>
      </c>
    </row>
    <row r="39" spans="1:15" ht="15">
      <c r="A39" s="697" t="s">
        <v>29</v>
      </c>
      <c r="B39" s="644" t="s">
        <v>187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12">
        <f>SUM(O37:O38)</f>
        <v>31134</v>
      </c>
    </row>
    <row r="40" spans="1:15" ht="15">
      <c r="A40" s="693"/>
      <c r="B40" s="644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12"/>
    </row>
    <row r="41" spans="1:15" ht="15">
      <c r="A41" s="697" t="s">
        <v>32</v>
      </c>
      <c r="B41" s="644" t="s">
        <v>188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12"/>
    </row>
    <row r="42" spans="1:15" ht="14.25">
      <c r="A42" s="693"/>
      <c r="B42" s="834" t="s">
        <v>542</v>
      </c>
      <c r="C42" s="834"/>
      <c r="D42" s="834"/>
      <c r="E42" s="136" t="s">
        <v>185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13">
        <v>3200</v>
      </c>
    </row>
    <row r="43" spans="1:15" ht="14.25">
      <c r="A43" s="693"/>
      <c r="B43" s="834" t="s">
        <v>543</v>
      </c>
      <c r="C43" s="834"/>
      <c r="D43" s="834"/>
      <c r="E43" s="136" t="s">
        <v>186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13">
        <v>26000</v>
      </c>
    </row>
    <row r="44" spans="1:15" ht="15">
      <c r="A44" s="697" t="s">
        <v>32</v>
      </c>
      <c r="B44" s="644" t="s">
        <v>189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12">
        <f>SUM(O42:O43)</f>
        <v>29200</v>
      </c>
    </row>
    <row r="45" spans="1:15" ht="15" customHeight="1" thickBot="1">
      <c r="A45" s="694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13"/>
    </row>
    <row r="46" spans="1:15" ht="15.75" thickBot="1">
      <c r="A46" s="698" t="s">
        <v>36</v>
      </c>
      <c r="B46" s="695" t="s">
        <v>190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15">
        <f>SUM(O44,O39,O34,O27,O20)</f>
        <v>204716</v>
      </c>
    </row>
    <row r="47" spans="1:14" ht="12.75">
      <c r="A47" s="677"/>
      <c r="B47" s="678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</row>
    <row r="48" spans="1:14" ht="12.75">
      <c r="A48" s="677"/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</row>
    <row r="49" spans="1:14" ht="12.75">
      <c r="A49" s="677"/>
      <c r="B49" s="678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</row>
    <row r="50" spans="1:14" ht="12.75">
      <c r="A50" s="677"/>
      <c r="B50" s="678"/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</row>
    <row r="51" spans="1:14" ht="12.75">
      <c r="A51" s="677"/>
      <c r="B51" s="678"/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</row>
    <row r="52" spans="1:14" ht="12.75">
      <c r="A52" s="677"/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</row>
    <row r="53" spans="1:14" ht="12.75">
      <c r="A53" s="677"/>
      <c r="B53" s="678"/>
      <c r="C53" s="678"/>
      <c r="D53" s="678"/>
      <c r="E53" s="678"/>
      <c r="F53" s="678"/>
      <c r="G53" s="678"/>
      <c r="H53" s="678"/>
      <c r="I53" s="678"/>
      <c r="J53" s="678"/>
      <c r="K53" s="678"/>
      <c r="L53" s="678"/>
      <c r="M53" s="678"/>
      <c r="N53" s="678"/>
    </row>
    <row r="54" spans="1:14" ht="12.75">
      <c r="A54" s="677"/>
      <c r="B54" s="678"/>
      <c r="C54" s="678"/>
      <c r="D54" s="678"/>
      <c r="E54" s="678"/>
      <c r="F54" s="678"/>
      <c r="G54" s="678"/>
      <c r="H54" s="678"/>
      <c r="I54" s="678"/>
      <c r="J54" s="678"/>
      <c r="K54" s="678"/>
      <c r="L54" s="678"/>
      <c r="M54" s="678"/>
      <c r="N54" s="678"/>
    </row>
    <row r="55" spans="1:14" ht="12.75">
      <c r="A55" s="677"/>
      <c r="B55" s="678"/>
      <c r="C55" s="678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</row>
    <row r="56" spans="1:14" ht="12.75">
      <c r="A56" s="677"/>
      <c r="B56" s="678"/>
      <c r="C56" s="678"/>
      <c r="D56" s="6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</row>
    <row r="57" spans="1:14" ht="12.75">
      <c r="A57" s="677"/>
      <c r="B57" s="678"/>
      <c r="C57" s="678"/>
      <c r="D57" s="678"/>
      <c r="E57" s="678"/>
      <c r="F57" s="678"/>
      <c r="G57" s="678"/>
      <c r="H57" s="678"/>
      <c r="I57" s="678"/>
      <c r="J57" s="678"/>
      <c r="K57" s="678"/>
      <c r="L57" s="678"/>
      <c r="M57" s="678"/>
      <c r="N57" s="678"/>
    </row>
    <row r="58" spans="1:14" ht="12.75">
      <c r="A58" s="677"/>
      <c r="B58" s="678"/>
      <c r="C58" s="678"/>
      <c r="D58" s="678"/>
      <c r="E58" s="678"/>
      <c r="F58" s="678"/>
      <c r="G58" s="678"/>
      <c r="H58" s="678"/>
      <c r="I58" s="678"/>
      <c r="J58" s="678"/>
      <c r="K58" s="678"/>
      <c r="L58" s="678"/>
      <c r="M58" s="678"/>
      <c r="N58" s="678"/>
    </row>
    <row r="59" spans="1:14" ht="12.75">
      <c r="A59" s="677"/>
      <c r="B59" s="678"/>
      <c r="C59" s="678"/>
      <c r="D59" s="678"/>
      <c r="E59" s="678"/>
      <c r="F59" s="678"/>
      <c r="G59" s="678"/>
      <c r="H59" s="678"/>
      <c r="I59" s="678"/>
      <c r="J59" s="678"/>
      <c r="K59" s="678"/>
      <c r="L59" s="678"/>
      <c r="M59" s="678"/>
      <c r="N59" s="678"/>
    </row>
    <row r="60" spans="1:14" ht="12.75">
      <c r="A60" s="677"/>
      <c r="B60" s="678"/>
      <c r="C60" s="678"/>
      <c r="D60" s="678"/>
      <c r="E60" s="678"/>
      <c r="F60" s="678"/>
      <c r="G60" s="678"/>
      <c r="H60" s="678"/>
      <c r="I60" s="678"/>
      <c r="J60" s="678"/>
      <c r="K60" s="678"/>
      <c r="L60" s="678"/>
      <c r="M60" s="678"/>
      <c r="N60" s="678"/>
    </row>
    <row r="61" spans="1:14" ht="12.75">
      <c r="A61" s="677"/>
      <c r="B61" s="678"/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</row>
    <row r="62" spans="1:14" ht="12.75">
      <c r="A62" s="677"/>
      <c r="B62" s="678"/>
      <c r="C62" s="678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8"/>
    </row>
    <row r="63" spans="1:14" ht="12.75">
      <c r="A63" s="677"/>
      <c r="B63" s="678"/>
      <c r="C63" s="678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</row>
    <row r="64" spans="1:14" ht="12.75">
      <c r="A64" s="677"/>
      <c r="B64" s="678"/>
      <c r="C64" s="678"/>
      <c r="D64" s="678"/>
      <c r="E64" s="678"/>
      <c r="F64" s="678"/>
      <c r="G64" s="678"/>
      <c r="H64" s="678"/>
      <c r="I64" s="678"/>
      <c r="J64" s="678"/>
      <c r="K64" s="678"/>
      <c r="L64" s="678"/>
      <c r="M64" s="678"/>
      <c r="N64" s="678"/>
    </row>
    <row r="65" spans="1:14" ht="12.75">
      <c r="A65" s="677"/>
      <c r="B65" s="678"/>
      <c r="C65" s="678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</row>
    <row r="66" spans="1:14" ht="12.75">
      <c r="A66" s="677"/>
      <c r="B66" s="678"/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</row>
    <row r="67" spans="1:14" ht="12.75">
      <c r="A67" s="677"/>
      <c r="B67" s="678"/>
      <c r="C67" s="678"/>
      <c r="D67" s="678"/>
      <c r="E67" s="678"/>
      <c r="F67" s="678"/>
      <c r="G67" s="678"/>
      <c r="H67" s="678"/>
      <c r="I67" s="678"/>
      <c r="J67" s="678"/>
      <c r="K67" s="678"/>
      <c r="L67" s="678"/>
      <c r="M67" s="678"/>
      <c r="N67" s="678"/>
    </row>
    <row r="68" spans="1:14" ht="12.75">
      <c r="A68" s="677"/>
      <c r="B68" s="678"/>
      <c r="C68" s="678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678"/>
    </row>
    <row r="69" spans="1:14" ht="12.75">
      <c r="A69" s="677"/>
      <c r="B69" s="678"/>
      <c r="C69" s="678"/>
      <c r="D69" s="678"/>
      <c r="E69" s="678"/>
      <c r="F69" s="678"/>
      <c r="G69" s="678"/>
      <c r="H69" s="678"/>
      <c r="I69" s="678"/>
      <c r="J69" s="678"/>
      <c r="K69" s="678"/>
      <c r="L69" s="678"/>
      <c r="M69" s="678"/>
      <c r="N69" s="678"/>
    </row>
    <row r="70" spans="1:14" ht="12.75">
      <c r="A70" s="677"/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</row>
    <row r="71" spans="1:14" ht="12.75">
      <c r="A71" s="677"/>
      <c r="B71" s="678"/>
      <c r="C71" s="678"/>
      <c r="D71" s="678"/>
      <c r="E71" s="678"/>
      <c r="F71" s="678"/>
      <c r="G71" s="678"/>
      <c r="H71" s="678"/>
      <c r="I71" s="678"/>
      <c r="J71" s="678"/>
      <c r="K71" s="678"/>
      <c r="L71" s="678"/>
      <c r="M71" s="678"/>
      <c r="N71" s="678"/>
    </row>
  </sheetData>
  <mergeCells count="16">
    <mergeCell ref="B38:D38"/>
    <mergeCell ref="B42:D42"/>
    <mergeCell ref="B43:D43"/>
    <mergeCell ref="A9:N9"/>
    <mergeCell ref="B30:D30"/>
    <mergeCell ref="B31:D31"/>
    <mergeCell ref="B32:D32"/>
    <mergeCell ref="B37:D37"/>
    <mergeCell ref="B19:D19"/>
    <mergeCell ref="B23:D23"/>
    <mergeCell ref="B25:D25"/>
    <mergeCell ref="B26:D26"/>
    <mergeCell ref="N1:O1"/>
    <mergeCell ref="B4:O4"/>
    <mergeCell ref="B5:O5"/>
    <mergeCell ref="B18:D18"/>
  </mergeCells>
  <printOptions horizontalCentered="1"/>
  <pageMargins left="0.7875" right="0.7875" top="0.39375" bottom="0.9840277777777778" header="0.5118055555555556" footer="0.5118055555555556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28">
      <selection activeCell="M56" sqref="M56"/>
    </sheetView>
  </sheetViews>
  <sheetFormatPr defaultColWidth="9.140625" defaultRowHeight="12.75"/>
  <cols>
    <col min="1" max="1" width="4.140625" style="1" customWidth="1"/>
    <col min="2" max="7" width="2.57421875" style="1" customWidth="1"/>
    <col min="8" max="10" width="8.7109375" style="1" customWidth="1"/>
    <col min="11" max="11" width="14.00390625" style="1" customWidth="1"/>
    <col min="12" max="12" width="8.7109375" style="1" customWidth="1"/>
    <col min="13" max="13" width="9.57421875" style="1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J1" s="73"/>
      <c r="K1" s="2"/>
      <c r="L1" s="844" t="s">
        <v>191</v>
      </c>
      <c r="M1" s="844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825" t="s">
        <v>192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</row>
    <row r="5" spans="1:13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73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3"/>
      <c r="K6" s="2"/>
    </row>
    <row r="7" spans="1:13" ht="15" thickBo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844" t="s">
        <v>193</v>
      </c>
      <c r="M7" s="844"/>
    </row>
    <row r="8" spans="1:13" ht="15" thickBot="1">
      <c r="A8" s="826" t="s">
        <v>569</v>
      </c>
      <c r="B8" s="827"/>
      <c r="C8" s="827"/>
      <c r="D8" s="827"/>
      <c r="E8" s="827"/>
      <c r="F8" s="827"/>
      <c r="G8" s="827"/>
      <c r="H8" s="827"/>
      <c r="I8" s="827"/>
      <c r="J8" s="827"/>
      <c r="K8" s="827"/>
      <c r="L8" s="827"/>
      <c r="M8" s="650" t="s">
        <v>570</v>
      </c>
    </row>
    <row r="9" spans="1:13" ht="15">
      <c r="A9" s="116" t="s">
        <v>91</v>
      </c>
      <c r="B9" s="117"/>
      <c r="C9" s="117"/>
      <c r="D9" s="117"/>
      <c r="E9" s="117"/>
      <c r="F9" s="117"/>
      <c r="G9" s="117"/>
      <c r="H9" s="117" t="s">
        <v>166</v>
      </c>
      <c r="I9" s="117"/>
      <c r="J9" s="117"/>
      <c r="K9" s="117"/>
      <c r="L9" s="117"/>
      <c r="M9" s="118" t="s">
        <v>92</v>
      </c>
    </row>
    <row r="10" spans="1:13" ht="14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1" t="s">
        <v>194</v>
      </c>
    </row>
    <row r="11" spans="1:13" ht="15" thickBot="1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ht="14.2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5"/>
    </row>
    <row r="13" spans="1:13" ht="14.25">
      <c r="A13" s="119" t="s">
        <v>16</v>
      </c>
      <c r="B13" s="120" t="s">
        <v>195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13">
        <f>834+923</f>
        <v>1757</v>
      </c>
    </row>
    <row r="14" spans="1:14" ht="14.25">
      <c r="A14" s="119" t="s">
        <v>19</v>
      </c>
      <c r="B14" s="120" t="s">
        <v>196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13">
        <v>693</v>
      </c>
      <c r="N14" s="79"/>
    </row>
    <row r="15" spans="1:14" ht="14.25">
      <c r="A15" s="119" t="s">
        <v>23</v>
      </c>
      <c r="B15" s="120" t="s">
        <v>197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13">
        <v>25650</v>
      </c>
      <c r="N15" s="126"/>
    </row>
    <row r="16" spans="1:13" ht="14.25">
      <c r="A16" s="119" t="s">
        <v>26</v>
      </c>
      <c r="B16" s="120" t="s">
        <v>198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13"/>
    </row>
    <row r="17" spans="1:13" ht="14.25">
      <c r="A17" s="119" t="s">
        <v>29</v>
      </c>
      <c r="B17" s="120" t="s">
        <v>199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13">
        <v>445</v>
      </c>
    </row>
    <row r="18" spans="1:13" ht="14.25">
      <c r="A18" s="119" t="s">
        <v>32</v>
      </c>
      <c r="B18" s="120" t="s">
        <v>200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13">
        <v>3900</v>
      </c>
    </row>
    <row r="19" spans="1:13" ht="14.25">
      <c r="A19" s="119" t="s">
        <v>36</v>
      </c>
      <c r="B19" s="120" t="s">
        <v>201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13"/>
    </row>
    <row r="20" spans="1:13" ht="14.25">
      <c r="A20" s="119" t="s">
        <v>39</v>
      </c>
      <c r="B20" s="120" t="s">
        <v>202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13"/>
    </row>
    <row r="21" spans="1:14" ht="14.25">
      <c r="A21" s="119" t="s">
        <v>42</v>
      </c>
      <c r="B21" s="120" t="s">
        <v>203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13"/>
      <c r="N21" s="1"/>
    </row>
    <row r="22" spans="1:14" ht="14.25">
      <c r="A22" s="119" t="s">
        <v>45</v>
      </c>
      <c r="B22" s="120" t="s">
        <v>204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13">
        <f>4516+1084</f>
        <v>5600</v>
      </c>
      <c r="N22" s="1"/>
    </row>
    <row r="23" spans="1:13" ht="14.25">
      <c r="A23" s="119" t="s">
        <v>80</v>
      </c>
      <c r="B23" s="120" t="s">
        <v>205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7"/>
    </row>
    <row r="24" spans="1:13" ht="14.25">
      <c r="A24" s="119" t="s">
        <v>130</v>
      </c>
      <c r="B24" s="120" t="s">
        <v>206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13">
        <v>7650</v>
      </c>
    </row>
    <row r="25" spans="1:13" ht="14.25">
      <c r="A25" s="119" t="s">
        <v>132</v>
      </c>
      <c r="B25" s="120" t="s">
        <v>207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13">
        <v>2280</v>
      </c>
    </row>
    <row r="26" spans="1:13" ht="14.25">
      <c r="A26" s="119" t="s">
        <v>208</v>
      </c>
      <c r="B26" s="120" t="s">
        <v>209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13"/>
    </row>
    <row r="27" spans="1:14" ht="14.25">
      <c r="A27" s="119"/>
      <c r="B27" s="120" t="s">
        <v>210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13"/>
      <c r="N27" s="1"/>
    </row>
    <row r="28" spans="1:13" ht="14.25">
      <c r="A28" s="119" t="s">
        <v>211</v>
      </c>
      <c r="B28" s="120" t="s">
        <v>212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13"/>
    </row>
    <row r="29" spans="1:13" ht="14.25">
      <c r="A29" s="119" t="s">
        <v>136</v>
      </c>
      <c r="B29" s="120" t="s">
        <v>213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13"/>
    </row>
    <row r="30" spans="1:13" ht="14.25">
      <c r="A30" s="119" t="s">
        <v>214</v>
      </c>
      <c r="B30" s="120" t="s">
        <v>215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13">
        <v>150</v>
      </c>
    </row>
    <row r="31" spans="1:13" ht="14.25">
      <c r="A31" s="119" t="s">
        <v>216</v>
      </c>
      <c r="B31" s="120" t="s">
        <v>217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13"/>
    </row>
    <row r="32" spans="1:13" ht="15.75">
      <c r="A32" s="119" t="s">
        <v>218</v>
      </c>
      <c r="B32" s="120" t="s">
        <v>219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8">
        <f>SUM(M13:M31)</f>
        <v>48125</v>
      </c>
    </row>
    <row r="33" spans="1:13" ht="14.2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13"/>
    </row>
    <row r="34" spans="1:13" ht="14.25">
      <c r="A34" s="119" t="s">
        <v>220</v>
      </c>
      <c r="B34" s="120" t="s">
        <v>221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13"/>
    </row>
    <row r="35" spans="1:14" ht="14.25">
      <c r="A35" s="119" t="s">
        <v>222</v>
      </c>
      <c r="B35" s="120" t="s">
        <v>223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13"/>
      <c r="N35" s="1"/>
    </row>
    <row r="36" spans="1:13" ht="14.25">
      <c r="A36" s="119" t="s">
        <v>224</v>
      </c>
      <c r="B36" s="120" t="s">
        <v>225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13"/>
    </row>
    <row r="37" spans="1:13" ht="15">
      <c r="A37" s="119" t="s">
        <v>226</v>
      </c>
      <c r="B37" s="120" t="s">
        <v>206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12"/>
    </row>
    <row r="38" spans="1:13" ht="15">
      <c r="A38" s="119" t="s">
        <v>227</v>
      </c>
      <c r="B38" s="120" t="s">
        <v>207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12"/>
    </row>
    <row r="39" spans="1:13" ht="14.25">
      <c r="A39" s="119" t="s">
        <v>228</v>
      </c>
      <c r="B39" s="120" t="s">
        <v>229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13">
        <v>600</v>
      </c>
    </row>
    <row r="40" spans="1:13" ht="14.25">
      <c r="A40" s="119" t="s">
        <v>230</v>
      </c>
      <c r="B40" s="120" t="s">
        <v>231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13">
        <v>518</v>
      </c>
    </row>
    <row r="41" spans="1:13" ht="14.25">
      <c r="A41" s="119" t="s">
        <v>232</v>
      </c>
      <c r="B41" s="120" t="s">
        <v>233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3"/>
    </row>
    <row r="42" spans="1:13" ht="14.25">
      <c r="A42" s="119" t="s">
        <v>234</v>
      </c>
      <c r="B42" s="120" t="s">
        <v>235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13"/>
    </row>
    <row r="43" spans="1:13" ht="14.25">
      <c r="A43" s="119" t="s">
        <v>236</v>
      </c>
      <c r="B43" s="120" t="s">
        <v>237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13"/>
    </row>
    <row r="44" spans="1:13" ht="14.25">
      <c r="A44" s="119" t="s">
        <v>238</v>
      </c>
      <c r="B44" s="120" t="s">
        <v>239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13"/>
    </row>
    <row r="45" spans="1:13" ht="19.5" customHeight="1">
      <c r="A45" s="119" t="s">
        <v>240</v>
      </c>
      <c r="B45" s="120" t="s">
        <v>241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13"/>
    </row>
    <row r="46" spans="1:13" ht="15.75">
      <c r="A46" s="119" t="s">
        <v>242</v>
      </c>
      <c r="B46" s="120" t="s">
        <v>243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8">
        <f>SUM(M34:M45)</f>
        <v>1118</v>
      </c>
    </row>
    <row r="47" spans="1:13" ht="14.25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13"/>
    </row>
    <row r="48" spans="1:13" ht="15.75">
      <c r="A48" s="119" t="s">
        <v>244</v>
      </c>
      <c r="B48" s="120" t="s">
        <v>245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8">
        <f>SUM(M32,M46)</f>
        <v>49243</v>
      </c>
    </row>
    <row r="49" spans="1:13" ht="14.25">
      <c r="A49" s="119" t="s">
        <v>246</v>
      </c>
      <c r="B49" s="120" t="s">
        <v>247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13"/>
    </row>
    <row r="50" spans="1:13" ht="14.25">
      <c r="A50" s="119" t="s">
        <v>248</v>
      </c>
      <c r="B50" s="120" t="s">
        <v>249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13"/>
    </row>
    <row r="51" spans="1:13" ht="14.2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13"/>
    </row>
    <row r="52" spans="1:13" ht="15.75">
      <c r="A52" s="129" t="s">
        <v>250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>
        <f>SUM(M48,M49,M50)</f>
        <v>49243</v>
      </c>
    </row>
  </sheetData>
  <mergeCells count="4">
    <mergeCell ref="A8:L8"/>
    <mergeCell ref="L1:M1"/>
    <mergeCell ref="A4:M4"/>
    <mergeCell ref="L7:M7"/>
  </mergeCells>
  <printOptions horizontalCentered="1"/>
  <pageMargins left="0.7875" right="0.7875" top="0.7875" bottom="0.7875" header="0.5118055555555556" footer="0.5118055555555556"/>
  <pageSetup cellComments="atEnd"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K7" sqref="K7"/>
    </sheetView>
  </sheetViews>
  <sheetFormatPr defaultColWidth="9.140625" defaultRowHeight="12.75"/>
  <cols>
    <col min="1" max="4" width="2.57421875" style="1" customWidth="1"/>
    <col min="5" max="5" width="3.57421875" style="1" customWidth="1"/>
    <col min="6" max="9" width="8.7109375" style="1" customWidth="1"/>
    <col min="10" max="10" width="11.00390625" style="1" customWidth="1"/>
    <col min="11" max="11" width="13.57421875" style="1" customWidth="1"/>
  </cols>
  <sheetData>
    <row r="1" spans="1:11" ht="14.25">
      <c r="A1" s="2"/>
      <c r="B1" s="2"/>
      <c r="C1" s="2"/>
      <c r="D1" s="2"/>
      <c r="E1" s="2"/>
      <c r="F1" s="2"/>
      <c r="G1" s="2"/>
      <c r="H1" s="73"/>
      <c r="I1" s="2"/>
      <c r="J1" s="824" t="s">
        <v>251</v>
      </c>
      <c r="K1" s="824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825" t="s">
        <v>252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</row>
    <row r="4" spans="1:11" ht="15">
      <c r="A4" s="825" t="s">
        <v>253</v>
      </c>
      <c r="B4" s="825"/>
      <c r="C4" s="825"/>
      <c r="D4" s="825"/>
      <c r="E4" s="825"/>
      <c r="F4" s="825"/>
      <c r="G4" s="825"/>
      <c r="H4" s="825"/>
      <c r="I4" s="825"/>
      <c r="J4" s="825"/>
      <c r="K4" s="82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>
      <c r="A6" s="2"/>
      <c r="B6" s="2"/>
      <c r="C6" s="2"/>
      <c r="D6" s="2"/>
      <c r="E6" s="2"/>
      <c r="F6" s="2"/>
      <c r="G6" s="2"/>
      <c r="H6" s="2"/>
      <c r="I6" s="2"/>
      <c r="J6" s="2"/>
      <c r="K6" s="73"/>
    </row>
    <row r="7" spans="1:11" ht="15" thickBot="1">
      <c r="A7" s="2"/>
      <c r="B7" s="2"/>
      <c r="C7" s="2"/>
      <c r="D7" s="2"/>
      <c r="E7" s="2"/>
      <c r="F7" s="2"/>
      <c r="G7" s="2"/>
      <c r="H7" s="3"/>
      <c r="I7" s="2"/>
      <c r="K7" s="4" t="s">
        <v>90</v>
      </c>
    </row>
    <row r="8" spans="1:11" ht="15" thickBot="1">
      <c r="A8" s="826" t="s">
        <v>569</v>
      </c>
      <c r="B8" s="827"/>
      <c r="C8" s="827"/>
      <c r="D8" s="827"/>
      <c r="E8" s="827"/>
      <c r="F8" s="827"/>
      <c r="G8" s="827"/>
      <c r="H8" s="827"/>
      <c r="I8" s="827"/>
      <c r="J8" s="827"/>
      <c r="K8" s="650" t="s">
        <v>570</v>
      </c>
    </row>
    <row r="9" spans="1:11" ht="15">
      <c r="A9" s="132" t="s">
        <v>91</v>
      </c>
      <c r="B9" s="133"/>
      <c r="C9" s="133"/>
      <c r="D9" s="133"/>
      <c r="E9" s="133"/>
      <c r="F9" s="133" t="s">
        <v>166</v>
      </c>
      <c r="G9" s="133"/>
      <c r="H9" s="133"/>
      <c r="I9" s="133"/>
      <c r="J9" s="133"/>
      <c r="K9" s="134" t="s">
        <v>92</v>
      </c>
    </row>
    <row r="10" spans="1:11" ht="14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 t="s">
        <v>11</v>
      </c>
    </row>
    <row r="11" spans="1:11" ht="14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7" t="s">
        <v>13</v>
      </c>
    </row>
    <row r="12" spans="1:11" ht="14.2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14.2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41"/>
    </row>
    <row r="14" spans="1:11" ht="14.25">
      <c r="A14" s="759" t="s">
        <v>16</v>
      </c>
      <c r="B14" s="760" t="s">
        <v>627</v>
      </c>
      <c r="C14" s="136"/>
      <c r="D14" s="136"/>
      <c r="E14" s="136"/>
      <c r="F14" s="136"/>
      <c r="G14" s="136"/>
      <c r="H14" s="136"/>
      <c r="I14" s="136"/>
      <c r="J14" s="136"/>
      <c r="K14" s="700">
        <f>SUM(K15:K19)</f>
        <v>6775</v>
      </c>
    </row>
    <row r="15" spans="1:11" ht="14.25">
      <c r="A15" s="845" t="s">
        <v>534</v>
      </c>
      <c r="B15" s="834"/>
      <c r="C15" s="136" t="s">
        <v>254</v>
      </c>
      <c r="D15" s="136"/>
      <c r="E15" s="136"/>
      <c r="F15" s="136"/>
      <c r="G15" s="136"/>
      <c r="H15" s="136"/>
      <c r="I15" s="136"/>
      <c r="J15" s="136"/>
      <c r="K15" s="113">
        <v>1870</v>
      </c>
    </row>
    <row r="16" spans="1:11" ht="14.25">
      <c r="A16" s="845" t="s">
        <v>535</v>
      </c>
      <c r="B16" s="834"/>
      <c r="C16" s="136" t="s">
        <v>255</v>
      </c>
      <c r="D16" s="136"/>
      <c r="E16" s="136"/>
      <c r="F16" s="136"/>
      <c r="G16" s="136"/>
      <c r="H16" s="136"/>
      <c r="I16" s="136"/>
      <c r="J16" s="136"/>
      <c r="K16" s="113">
        <v>1270</v>
      </c>
    </row>
    <row r="17" spans="1:11" ht="14.25">
      <c r="A17" s="845" t="s">
        <v>551</v>
      </c>
      <c r="B17" s="834"/>
      <c r="C17" s="136" t="s">
        <v>256</v>
      </c>
      <c r="D17" s="136"/>
      <c r="E17" s="136"/>
      <c r="F17" s="136"/>
      <c r="G17" s="136"/>
      <c r="H17" s="136"/>
      <c r="I17" s="136"/>
      <c r="J17" s="136"/>
      <c r="K17" s="113">
        <v>735</v>
      </c>
    </row>
    <row r="18" spans="1:13" ht="14.25">
      <c r="A18" s="845" t="s">
        <v>552</v>
      </c>
      <c r="B18" s="834"/>
      <c r="C18" s="136" t="s">
        <v>257</v>
      </c>
      <c r="D18" s="136"/>
      <c r="E18" s="136"/>
      <c r="F18" s="136"/>
      <c r="G18" s="136"/>
      <c r="H18" s="136"/>
      <c r="I18" s="136"/>
      <c r="J18" s="136"/>
      <c r="K18" s="113">
        <v>2800</v>
      </c>
      <c r="M18" s="1"/>
    </row>
    <row r="19" spans="1:11" ht="14.25">
      <c r="A19" s="845" t="s">
        <v>553</v>
      </c>
      <c r="B19" s="834"/>
      <c r="C19" s="136" t="s">
        <v>258</v>
      </c>
      <c r="D19" s="136"/>
      <c r="E19" s="136"/>
      <c r="F19" s="136"/>
      <c r="G19" s="136"/>
      <c r="H19" s="136"/>
      <c r="I19" s="136"/>
      <c r="J19" s="136"/>
      <c r="K19" s="113">
        <v>100</v>
      </c>
    </row>
    <row r="20" spans="1:11" ht="14.25">
      <c r="A20" s="759" t="s">
        <v>19</v>
      </c>
      <c r="B20" s="760" t="s">
        <v>259</v>
      </c>
      <c r="C20" s="136"/>
      <c r="D20" s="136"/>
      <c r="E20" s="136"/>
      <c r="F20" s="136"/>
      <c r="G20" s="136"/>
      <c r="H20" s="136"/>
      <c r="I20" s="136"/>
      <c r="J20" s="136"/>
      <c r="K20" s="142">
        <f>SUM(K21:K24)</f>
        <v>600</v>
      </c>
    </row>
    <row r="21" spans="1:11" ht="14.25">
      <c r="A21" s="845" t="s">
        <v>536</v>
      </c>
      <c r="B21" s="834"/>
      <c r="C21" s="136" t="s">
        <v>595</v>
      </c>
      <c r="D21" s="136"/>
      <c r="E21" s="136"/>
      <c r="F21" s="136"/>
      <c r="G21" s="136"/>
      <c r="H21" s="136"/>
      <c r="I21" s="136"/>
      <c r="J21" s="136"/>
      <c r="K21" s="113">
        <v>100</v>
      </c>
    </row>
    <row r="22" spans="1:11" ht="14.25">
      <c r="A22" s="845" t="s">
        <v>559</v>
      </c>
      <c r="B22" s="834"/>
      <c r="C22" s="136" t="s">
        <v>596</v>
      </c>
      <c r="D22" s="136"/>
      <c r="E22" s="136"/>
      <c r="F22" s="136"/>
      <c r="G22" s="136"/>
      <c r="H22" s="136"/>
      <c r="I22" s="136"/>
      <c r="J22" s="136"/>
      <c r="K22" s="113">
        <v>100</v>
      </c>
    </row>
    <row r="23" spans="1:11" ht="14.25">
      <c r="A23" s="845" t="s">
        <v>560</v>
      </c>
      <c r="B23" s="834"/>
      <c r="C23" s="136" t="s">
        <v>597</v>
      </c>
      <c r="D23" s="136"/>
      <c r="E23" s="136"/>
      <c r="F23" s="136"/>
      <c r="G23" s="136"/>
      <c r="H23" s="136"/>
      <c r="I23" s="136"/>
      <c r="J23" s="136"/>
      <c r="K23" s="113">
        <v>200</v>
      </c>
    </row>
    <row r="24" spans="1:11" ht="14.25">
      <c r="A24" s="845" t="s">
        <v>561</v>
      </c>
      <c r="B24" s="834"/>
      <c r="C24" s="136" t="s">
        <v>598</v>
      </c>
      <c r="D24" s="136"/>
      <c r="E24" s="136"/>
      <c r="F24" s="136"/>
      <c r="G24" s="136"/>
      <c r="H24" s="136"/>
      <c r="I24" s="136"/>
      <c r="J24" s="136"/>
      <c r="K24" s="113">
        <v>200</v>
      </c>
    </row>
    <row r="25" spans="1:11" ht="14.25">
      <c r="A25" s="759" t="s">
        <v>23</v>
      </c>
      <c r="B25" s="760" t="s">
        <v>260</v>
      </c>
      <c r="C25" s="136"/>
      <c r="D25" s="136"/>
      <c r="E25" s="136"/>
      <c r="F25" s="136"/>
      <c r="G25" s="136"/>
      <c r="H25" s="136"/>
      <c r="I25" s="136"/>
      <c r="J25" s="136"/>
      <c r="K25" s="142">
        <v>300</v>
      </c>
    </row>
    <row r="26" spans="1:11" ht="14.25">
      <c r="A26" s="759" t="s">
        <v>26</v>
      </c>
      <c r="B26" s="760" t="s">
        <v>261</v>
      </c>
      <c r="C26" s="136"/>
      <c r="D26" s="136"/>
      <c r="E26" s="136"/>
      <c r="F26" s="136"/>
      <c r="G26" s="136"/>
      <c r="H26" s="136"/>
      <c r="I26" s="136"/>
      <c r="J26" s="136"/>
      <c r="K26" s="142">
        <v>5000</v>
      </c>
    </row>
    <row r="27" spans="1:11" ht="19.5" customHeight="1">
      <c r="A27" s="143" t="s">
        <v>594</v>
      </c>
      <c r="B27" s="81"/>
      <c r="C27" s="81"/>
      <c r="D27" s="81"/>
      <c r="E27" s="81"/>
      <c r="F27" s="81"/>
      <c r="G27" s="81"/>
      <c r="H27" s="81"/>
      <c r="I27" s="81"/>
      <c r="J27" s="81"/>
      <c r="K27" s="115">
        <f>SUM(K14,K20,K25,K26)</f>
        <v>12675</v>
      </c>
    </row>
  </sheetData>
  <mergeCells count="13">
    <mergeCell ref="A21:B21"/>
    <mergeCell ref="A22:B22"/>
    <mergeCell ref="A23:B23"/>
    <mergeCell ref="A24:B24"/>
    <mergeCell ref="A16:B16"/>
    <mergeCell ref="A17:B17"/>
    <mergeCell ref="A18:B18"/>
    <mergeCell ref="A19:B19"/>
    <mergeCell ref="J1:K1"/>
    <mergeCell ref="A3:K3"/>
    <mergeCell ref="A4:K4"/>
    <mergeCell ref="A15:B15"/>
    <mergeCell ref="A8:J8"/>
  </mergeCells>
  <printOptions horizontalCentered="1"/>
  <pageMargins left="0.7875" right="0.7875" top="0.7875" bottom="0.7875" header="0.5118055555555556" footer="0.5118055555555556"/>
  <pageSetup cellComments="atEnd" horizontalDpi="300" verticalDpi="300" orientation="portrait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1" sqref="H1"/>
    </sheetView>
  </sheetViews>
  <sheetFormatPr defaultColWidth="9.140625" defaultRowHeight="12.75"/>
  <cols>
    <col min="1" max="1" width="5.00390625" style="1" customWidth="1"/>
    <col min="6" max="6" width="25.8515625" style="1" customWidth="1"/>
    <col min="7" max="7" width="0" style="1" hidden="1" customWidth="1"/>
    <col min="8" max="8" width="16.0039062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4" t="s">
        <v>691</v>
      </c>
    </row>
    <row r="2" spans="1:8" ht="14.25">
      <c r="A2" s="2"/>
      <c r="B2" s="2"/>
      <c r="C2" s="2"/>
      <c r="D2" s="2"/>
      <c r="E2" s="2"/>
      <c r="F2" s="2"/>
      <c r="G2" s="2"/>
      <c r="H2" s="3"/>
    </row>
    <row r="3" spans="1:8" ht="15" customHeight="1">
      <c r="A3" s="825" t="s">
        <v>252</v>
      </c>
      <c r="B3" s="825"/>
      <c r="C3" s="825"/>
      <c r="D3" s="825"/>
      <c r="E3" s="825"/>
      <c r="F3" s="825"/>
      <c r="G3" s="825"/>
      <c r="H3" s="825"/>
    </row>
    <row r="4" spans="1:8" ht="15">
      <c r="A4" s="825" t="s">
        <v>262</v>
      </c>
      <c r="B4" s="825"/>
      <c r="C4" s="825"/>
      <c r="D4" s="825"/>
      <c r="E4" s="825"/>
      <c r="F4" s="825"/>
      <c r="G4" s="825"/>
      <c r="H4" s="825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 thickBot="1">
      <c r="A7" s="2"/>
      <c r="B7" s="2"/>
      <c r="C7" s="2"/>
      <c r="D7" s="2"/>
      <c r="E7" s="2"/>
      <c r="F7" s="2"/>
      <c r="G7" s="2"/>
      <c r="H7" s="4" t="s">
        <v>193</v>
      </c>
    </row>
    <row r="8" spans="1:8" ht="15" thickBot="1">
      <c r="A8" s="826" t="s">
        <v>569</v>
      </c>
      <c r="B8" s="827"/>
      <c r="C8" s="827"/>
      <c r="D8" s="827"/>
      <c r="E8" s="827"/>
      <c r="F8" s="827"/>
      <c r="G8" s="701"/>
      <c r="H8" s="650" t="s">
        <v>570</v>
      </c>
    </row>
    <row r="9" spans="1:8" ht="15" customHeight="1" thickBot="1">
      <c r="A9" s="846" t="s">
        <v>91</v>
      </c>
      <c r="B9" s="846"/>
      <c r="C9" s="846"/>
      <c r="D9" s="846"/>
      <c r="E9" s="846"/>
      <c r="F9" s="846"/>
      <c r="G9" s="133"/>
      <c r="H9" s="134" t="s">
        <v>92</v>
      </c>
    </row>
    <row r="10" spans="1:8" ht="15" thickBot="1">
      <c r="A10" s="846"/>
      <c r="B10" s="846"/>
      <c r="C10" s="846"/>
      <c r="D10" s="846"/>
      <c r="E10" s="846"/>
      <c r="F10" s="846"/>
      <c r="G10" s="136"/>
      <c r="H10" s="137" t="s">
        <v>93</v>
      </c>
    </row>
    <row r="11" spans="1:8" ht="14.25">
      <c r="A11" s="144"/>
      <c r="B11" s="133"/>
      <c r="C11" s="133"/>
      <c r="D11" s="133"/>
      <c r="E11" s="133"/>
      <c r="F11" s="133"/>
      <c r="G11" s="133"/>
      <c r="H11" s="145"/>
    </row>
    <row r="12" spans="1:8" ht="14.25">
      <c r="A12" s="135"/>
      <c r="B12" s="120"/>
      <c r="C12" s="120"/>
      <c r="D12" s="120"/>
      <c r="E12" s="120"/>
      <c r="F12" s="120"/>
      <c r="G12" s="120"/>
      <c r="H12" s="113"/>
    </row>
    <row r="13" spans="1:10" ht="14.25">
      <c r="A13" s="135" t="s">
        <v>16</v>
      </c>
      <c r="B13" s="120" t="s">
        <v>599</v>
      </c>
      <c r="C13" s="120"/>
      <c r="D13" s="120"/>
      <c r="E13" s="120"/>
      <c r="F13" s="120"/>
      <c r="G13" s="120"/>
      <c r="H13" s="113">
        <v>20000</v>
      </c>
      <c r="J13" s="1"/>
    </row>
    <row r="14" spans="1:8" ht="14.25">
      <c r="A14" s="135" t="s">
        <v>19</v>
      </c>
      <c r="B14" s="120" t="s">
        <v>600</v>
      </c>
      <c r="C14" s="120"/>
      <c r="D14" s="120"/>
      <c r="E14" s="120"/>
      <c r="F14" s="120"/>
      <c r="G14" s="120"/>
      <c r="H14" s="113">
        <v>10393</v>
      </c>
    </row>
    <row r="15" spans="1:10" ht="14.25">
      <c r="A15" s="135" t="s">
        <v>23</v>
      </c>
      <c r="B15" s="120" t="s">
        <v>601</v>
      </c>
      <c r="C15" s="120"/>
      <c r="D15" s="120"/>
      <c r="E15" s="120"/>
      <c r="F15" s="120"/>
      <c r="G15" s="120"/>
      <c r="H15" s="113">
        <v>474</v>
      </c>
      <c r="J15" s="79"/>
    </row>
    <row r="16" spans="1:8" ht="14.25">
      <c r="A16" s="135" t="s">
        <v>26</v>
      </c>
      <c r="B16" s="120" t="s">
        <v>607</v>
      </c>
      <c r="C16" s="120"/>
      <c r="D16" s="120"/>
      <c r="E16" s="120"/>
      <c r="F16" s="120"/>
      <c r="G16" s="120"/>
      <c r="H16" s="113">
        <v>1000</v>
      </c>
    </row>
    <row r="17" spans="1:8" ht="14.25">
      <c r="A17" s="135" t="s">
        <v>29</v>
      </c>
      <c r="B17" s="39" t="s">
        <v>602</v>
      </c>
      <c r="C17" s="120"/>
      <c r="D17" s="120"/>
      <c r="E17" s="120"/>
      <c r="F17" s="120"/>
      <c r="G17" s="120"/>
      <c r="H17" s="113">
        <v>3201</v>
      </c>
    </row>
    <row r="18" spans="1:8" ht="14.25">
      <c r="A18" s="135"/>
      <c r="B18" s="39" t="s">
        <v>182</v>
      </c>
      <c r="C18" s="120"/>
      <c r="D18" s="120"/>
      <c r="E18" s="120"/>
      <c r="F18" s="120"/>
      <c r="G18" s="120"/>
      <c r="H18" s="113"/>
    </row>
    <row r="19" spans="1:8" ht="14.25">
      <c r="A19" s="135" t="s">
        <v>32</v>
      </c>
      <c r="B19" s="39" t="s">
        <v>603</v>
      </c>
      <c r="C19" s="120"/>
      <c r="D19" s="120"/>
      <c r="E19" s="120"/>
      <c r="F19" s="120"/>
      <c r="G19" s="120"/>
      <c r="H19" s="113">
        <v>1496</v>
      </c>
    </row>
    <row r="20" spans="1:8" ht="14.25">
      <c r="A20" s="135"/>
      <c r="B20" s="39" t="s">
        <v>604</v>
      </c>
      <c r="C20" s="120"/>
      <c r="D20" s="120"/>
      <c r="E20" s="120"/>
      <c r="F20" s="120"/>
      <c r="G20" s="120"/>
      <c r="H20" s="113"/>
    </row>
    <row r="21" spans="1:8" ht="14.25">
      <c r="A21" s="135" t="s">
        <v>36</v>
      </c>
      <c r="B21" s="39" t="s">
        <v>412</v>
      </c>
      <c r="C21" s="120"/>
      <c r="D21" s="120"/>
      <c r="E21" s="120"/>
      <c r="F21" s="120"/>
      <c r="G21" s="120"/>
      <c r="H21" s="113">
        <v>830</v>
      </c>
    </row>
    <row r="22" spans="1:8" ht="14.25">
      <c r="A22" s="135" t="s">
        <v>39</v>
      </c>
      <c r="B22" s="39" t="s">
        <v>605</v>
      </c>
      <c r="C22" s="120"/>
      <c r="D22" s="120"/>
      <c r="E22" s="120"/>
      <c r="F22" s="120"/>
      <c r="G22" s="120"/>
      <c r="H22" s="113">
        <v>100</v>
      </c>
    </row>
    <row r="23" spans="1:8" ht="15" thickBot="1">
      <c r="A23" s="135" t="s">
        <v>42</v>
      </c>
      <c r="B23" s="39" t="s">
        <v>606</v>
      </c>
      <c r="C23" s="120"/>
      <c r="D23" s="120"/>
      <c r="E23" s="120"/>
      <c r="F23" s="120"/>
      <c r="G23" s="120"/>
      <c r="H23" s="113">
        <v>1200</v>
      </c>
    </row>
    <row r="24" spans="1:8" ht="15.75" thickBot="1">
      <c r="A24" s="438" t="s">
        <v>45</v>
      </c>
      <c r="B24" s="695" t="s">
        <v>190</v>
      </c>
      <c r="C24" s="130"/>
      <c r="D24" s="130"/>
      <c r="E24" s="130"/>
      <c r="F24" s="130"/>
      <c r="G24" s="130"/>
      <c r="H24" s="115">
        <f>SUM(H13:H23)</f>
        <v>38694</v>
      </c>
    </row>
    <row r="27" ht="12.75">
      <c r="D27" s="1"/>
    </row>
  </sheetData>
  <mergeCells count="4">
    <mergeCell ref="A3:H3"/>
    <mergeCell ref="A4:H4"/>
    <mergeCell ref="A9:F10"/>
    <mergeCell ref="A8:F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31">
      <selection activeCell="J1" sqref="J1:K1"/>
    </sheetView>
  </sheetViews>
  <sheetFormatPr defaultColWidth="9.140625" defaultRowHeight="12.75"/>
  <cols>
    <col min="1" max="1" width="11.140625" style="1" customWidth="1"/>
    <col min="2" max="2" width="8.7109375" style="1" customWidth="1"/>
    <col min="3" max="3" width="2.8515625" style="1" customWidth="1"/>
    <col min="4" max="4" width="12.140625" style="1" customWidth="1"/>
    <col min="5" max="5" width="3.8515625" style="1" customWidth="1"/>
    <col min="6" max="6" width="10.7109375" style="1" customWidth="1"/>
    <col min="7" max="8" width="12.421875" style="1" customWidth="1"/>
    <col min="9" max="9" width="12.28125" style="1" customWidth="1"/>
    <col min="10" max="11" width="10.7109375" style="1" customWidth="1"/>
    <col min="13" max="13" width="9.28125" style="1" customWidth="1"/>
    <col min="15" max="15" width="9.28125" style="1" customWidth="1"/>
  </cols>
  <sheetData>
    <row r="1" spans="1:11" ht="14.25">
      <c r="A1" s="39" t="s">
        <v>263</v>
      </c>
      <c r="B1" s="39"/>
      <c r="C1" s="39"/>
      <c r="D1" s="39"/>
      <c r="E1" s="39"/>
      <c r="F1" s="107"/>
      <c r="G1" s="39"/>
      <c r="H1" s="39"/>
      <c r="I1" s="39"/>
      <c r="J1" s="820" t="s">
        <v>264</v>
      </c>
      <c r="K1" s="820"/>
    </row>
    <row r="2" spans="1:11" ht="14.25">
      <c r="A2" s="39"/>
      <c r="B2" s="39"/>
      <c r="C2" s="39"/>
      <c r="D2" s="39"/>
      <c r="E2" s="39"/>
      <c r="F2" s="107"/>
      <c r="G2" s="39"/>
      <c r="H2" s="39"/>
      <c r="I2" s="39"/>
      <c r="J2" s="39"/>
      <c r="K2" s="39"/>
    </row>
    <row r="3" spans="1:11" ht="15">
      <c r="A3" s="821" t="s">
        <v>265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</row>
    <row r="4" spans="1:11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>
      <c r="A5" s="39"/>
      <c r="B5" s="39"/>
      <c r="C5" s="39"/>
      <c r="D5" s="39"/>
      <c r="E5" s="39"/>
      <c r="F5" s="107"/>
      <c r="G5" s="39"/>
      <c r="H5" s="39"/>
      <c r="I5" s="39"/>
      <c r="J5" s="39"/>
      <c r="K5" s="39"/>
    </row>
    <row r="6" spans="1:11" ht="15" thickBot="1">
      <c r="A6" s="146"/>
      <c r="B6" s="146"/>
      <c r="C6" s="146"/>
      <c r="D6" s="146"/>
      <c r="E6" s="146"/>
      <c r="F6" s="147"/>
      <c r="G6" s="146"/>
      <c r="H6" s="146"/>
      <c r="I6" s="146"/>
      <c r="J6" s="820" t="s">
        <v>193</v>
      </c>
      <c r="K6" s="820"/>
    </row>
    <row r="7" spans="1:11" ht="13.5" customHeight="1" thickBot="1">
      <c r="A7" s="822" t="s">
        <v>569</v>
      </c>
      <c r="B7" s="822"/>
      <c r="C7" s="822"/>
      <c r="D7" s="822"/>
      <c r="E7" s="822"/>
      <c r="F7" s="769" t="s">
        <v>570</v>
      </c>
      <c r="G7" s="768" t="s">
        <v>571</v>
      </c>
      <c r="H7" s="768" t="s">
        <v>572</v>
      </c>
      <c r="I7" s="768" t="s">
        <v>573</v>
      </c>
      <c r="J7" s="767" t="s">
        <v>574</v>
      </c>
      <c r="K7" s="767" t="s">
        <v>575</v>
      </c>
    </row>
    <row r="8" spans="1:11" ht="13.5" customHeight="1">
      <c r="A8" s="148" t="s">
        <v>91</v>
      </c>
      <c r="B8" s="32"/>
      <c r="C8" s="32"/>
      <c r="D8" s="32"/>
      <c r="E8" s="32"/>
      <c r="F8" s="149" t="s">
        <v>266</v>
      </c>
      <c r="G8" s="150" t="s">
        <v>267</v>
      </c>
      <c r="H8" s="32"/>
      <c r="I8" s="151" t="s">
        <v>268</v>
      </c>
      <c r="J8" s="150" t="s">
        <v>269</v>
      </c>
      <c r="K8" s="152"/>
    </row>
    <row r="9" spans="1:11" ht="13.5" customHeight="1">
      <c r="A9" s="153"/>
      <c r="B9" s="39"/>
      <c r="C9" s="39"/>
      <c r="D9" s="39"/>
      <c r="E9" s="39"/>
      <c r="F9" s="154" t="s">
        <v>263</v>
      </c>
      <c r="G9" s="155"/>
      <c r="H9" s="156"/>
      <c r="I9" s="157" t="s">
        <v>263</v>
      </c>
      <c r="J9" s="155"/>
      <c r="K9" s="158"/>
    </row>
    <row r="10" spans="1:11" ht="13.5" customHeight="1">
      <c r="A10" s="153"/>
      <c r="B10" s="39"/>
      <c r="C10" s="39"/>
      <c r="D10" s="39"/>
      <c r="E10" s="39"/>
      <c r="F10" s="154" t="s">
        <v>270</v>
      </c>
      <c r="G10" s="39" t="s">
        <v>271</v>
      </c>
      <c r="H10" s="35" t="s">
        <v>272</v>
      </c>
      <c r="I10" s="157" t="s">
        <v>270</v>
      </c>
      <c r="J10" s="42" t="s">
        <v>271</v>
      </c>
      <c r="K10" s="159" t="s">
        <v>272</v>
      </c>
    </row>
    <row r="11" spans="1:11" ht="13.5" customHeight="1">
      <c r="A11" s="153"/>
      <c r="B11" s="39"/>
      <c r="C11" s="39"/>
      <c r="D11" s="39"/>
      <c r="E11" s="39"/>
      <c r="F11" s="154" t="s">
        <v>263</v>
      </c>
      <c r="G11" s="39" t="s">
        <v>273</v>
      </c>
      <c r="H11" s="35" t="s">
        <v>274</v>
      </c>
      <c r="I11" s="157" t="s">
        <v>263</v>
      </c>
      <c r="J11" s="42" t="s">
        <v>275</v>
      </c>
      <c r="K11" s="159" t="s">
        <v>276</v>
      </c>
    </row>
    <row r="12" spans="1:11" ht="13.5" customHeight="1">
      <c r="A12" s="153"/>
      <c r="B12" s="39"/>
      <c r="C12" s="39"/>
      <c r="D12" s="39"/>
      <c r="E12" s="39"/>
      <c r="F12" s="154"/>
      <c r="G12" s="160" t="s">
        <v>263</v>
      </c>
      <c r="H12" s="42" t="s">
        <v>273</v>
      </c>
      <c r="I12" s="157"/>
      <c r="J12" s="42" t="s">
        <v>263</v>
      </c>
      <c r="K12" s="159" t="s">
        <v>275</v>
      </c>
    </row>
    <row r="13" spans="1:11" ht="13.5" customHeight="1">
      <c r="A13" s="155"/>
      <c r="B13" s="156"/>
      <c r="C13" s="156"/>
      <c r="D13" s="156"/>
      <c r="E13" s="156"/>
      <c r="F13" s="161"/>
      <c r="G13" s="162" t="s">
        <v>263</v>
      </c>
      <c r="H13" s="163"/>
      <c r="I13" s="164"/>
      <c r="J13" s="163"/>
      <c r="K13" s="165"/>
    </row>
    <row r="14" spans="1:11" ht="13.5" customHeight="1">
      <c r="A14" s="153"/>
      <c r="B14" s="39"/>
      <c r="C14" s="39"/>
      <c r="D14" s="39"/>
      <c r="E14" s="39"/>
      <c r="F14" s="154"/>
      <c r="G14" s="160"/>
      <c r="H14" s="166"/>
      <c r="I14" s="167"/>
      <c r="J14" s="42"/>
      <c r="K14" s="159"/>
    </row>
    <row r="15" spans="1:11" ht="13.5" customHeight="1">
      <c r="A15" s="168" t="s">
        <v>632</v>
      </c>
      <c r="B15" s="39"/>
      <c r="C15" s="39"/>
      <c r="D15" s="39"/>
      <c r="E15" s="39"/>
      <c r="F15" s="154">
        <f>SUM(G15:H15)</f>
        <v>206356</v>
      </c>
      <c r="G15" s="169">
        <v>206356</v>
      </c>
      <c r="H15" s="170"/>
      <c r="I15" s="154">
        <f>SUM(J15:K15)</f>
        <v>206356</v>
      </c>
      <c r="J15" s="169">
        <v>206356</v>
      </c>
      <c r="K15" s="170"/>
    </row>
    <row r="16" spans="1:11" ht="13.5" customHeight="1">
      <c r="A16" s="153"/>
      <c r="B16" s="39"/>
      <c r="C16" s="39"/>
      <c r="D16" s="39"/>
      <c r="E16" s="39"/>
      <c r="F16" s="154"/>
      <c r="G16" s="169"/>
      <c r="H16" s="170"/>
      <c r="I16" s="154"/>
      <c r="J16" s="169"/>
      <c r="K16" s="170"/>
    </row>
    <row r="17" spans="1:11" ht="13.5" customHeight="1">
      <c r="A17" s="171" t="s">
        <v>633</v>
      </c>
      <c r="B17" s="39"/>
      <c r="C17" s="39"/>
      <c r="D17" s="39"/>
      <c r="E17" s="167"/>
      <c r="F17" s="154">
        <f>SUM(G17:H17)</f>
        <v>286524</v>
      </c>
      <c r="G17" s="169">
        <v>286524</v>
      </c>
      <c r="H17" s="170"/>
      <c r="I17" s="154">
        <f>SUM(J17:K17)</f>
        <v>286524</v>
      </c>
      <c r="J17" s="169">
        <v>286524</v>
      </c>
      <c r="K17" s="170"/>
    </row>
    <row r="18" spans="1:11" ht="13.5" customHeight="1">
      <c r="A18" s="171"/>
      <c r="B18" s="39"/>
      <c r="C18" s="39"/>
      <c r="D18" s="39"/>
      <c r="E18" s="167"/>
      <c r="F18" s="154"/>
      <c r="G18" s="169"/>
      <c r="H18" s="170"/>
      <c r="I18" s="154"/>
      <c r="J18" s="169"/>
      <c r="K18" s="170"/>
    </row>
    <row r="19" spans="1:11" ht="13.5" customHeight="1">
      <c r="A19" s="171" t="s">
        <v>634</v>
      </c>
      <c r="B19" s="39"/>
      <c r="C19" s="39"/>
      <c r="D19" s="39"/>
      <c r="E19" s="167"/>
      <c r="F19" s="154">
        <f>SUM(G19:H19)</f>
        <v>104832</v>
      </c>
      <c r="G19" s="169">
        <v>104832</v>
      </c>
      <c r="H19" s="170"/>
      <c r="I19" s="154">
        <f>SUM(J19:K19)</f>
        <v>104832</v>
      </c>
      <c r="J19" s="169">
        <v>104832</v>
      </c>
      <c r="K19" s="170"/>
    </row>
    <row r="20" spans="1:11" ht="13.5" customHeight="1">
      <c r="A20" s="153"/>
      <c r="B20" s="39"/>
      <c r="C20" s="39"/>
      <c r="D20" s="39"/>
      <c r="E20" s="167"/>
      <c r="F20" s="154"/>
      <c r="G20" s="169"/>
      <c r="H20" s="170"/>
      <c r="I20" s="154"/>
      <c r="J20" s="169"/>
      <c r="K20" s="170"/>
    </row>
    <row r="21" spans="1:11" ht="13.5" customHeight="1">
      <c r="A21" s="171" t="s">
        <v>635</v>
      </c>
      <c r="B21" s="39"/>
      <c r="C21" s="39"/>
      <c r="D21" s="39"/>
      <c r="E21" s="167"/>
      <c r="F21" s="154">
        <f>SUM(G21:H21)</f>
        <v>91471</v>
      </c>
      <c r="G21" s="169">
        <v>91471</v>
      </c>
      <c r="H21" s="170"/>
      <c r="I21" s="154">
        <f>SUM(J21:K21)</f>
        <v>91471</v>
      </c>
      <c r="J21" s="169">
        <v>91471</v>
      </c>
      <c r="K21" s="170"/>
    </row>
    <row r="22" spans="1:11" ht="13.5" customHeight="1">
      <c r="A22" s="153"/>
      <c r="B22" s="39"/>
      <c r="C22" s="39"/>
      <c r="D22" s="39"/>
      <c r="E22" s="167"/>
      <c r="F22" s="154"/>
      <c r="G22" s="169"/>
      <c r="H22" s="170"/>
      <c r="I22" s="154"/>
      <c r="J22" s="169"/>
      <c r="K22" s="170"/>
    </row>
    <row r="23" spans="1:11" ht="13.5" customHeight="1">
      <c r="A23" s="153" t="s">
        <v>636</v>
      </c>
      <c r="B23" s="39"/>
      <c r="C23" s="39"/>
      <c r="D23" s="39"/>
      <c r="E23" s="167"/>
      <c r="F23" s="154">
        <f>SUM(G23:H23)</f>
        <v>24981</v>
      </c>
      <c r="G23" s="169">
        <v>24981</v>
      </c>
      <c r="H23" s="170"/>
      <c r="I23" s="154">
        <f>SUM(J23:K23)</f>
        <v>24981</v>
      </c>
      <c r="J23" s="169">
        <v>24981</v>
      </c>
      <c r="K23" s="170"/>
    </row>
    <row r="24" spans="1:11" ht="13.5" customHeight="1">
      <c r="A24" s="153"/>
      <c r="B24" s="39"/>
      <c r="C24" s="39"/>
      <c r="D24" s="39"/>
      <c r="E24" s="167"/>
      <c r="F24" s="154"/>
      <c r="G24" s="169"/>
      <c r="H24" s="170"/>
      <c r="I24" s="154"/>
      <c r="J24" s="169"/>
      <c r="K24" s="170"/>
    </row>
    <row r="25" spans="1:11" ht="13.5" customHeight="1">
      <c r="A25" s="153" t="s">
        <v>637</v>
      </c>
      <c r="B25" s="39"/>
      <c r="C25" s="39"/>
      <c r="D25" s="39"/>
      <c r="E25" s="167"/>
      <c r="F25" s="154">
        <f>SUM(G25:H25)</f>
        <v>26664</v>
      </c>
      <c r="G25" s="169">
        <v>26664</v>
      </c>
      <c r="H25" s="170"/>
      <c r="I25" s="154">
        <f>SUM(J25:K25)</f>
        <v>26664</v>
      </c>
      <c r="J25" s="169">
        <v>26664</v>
      </c>
      <c r="K25" s="170"/>
    </row>
    <row r="26" spans="1:11" ht="13.5" customHeight="1">
      <c r="A26" s="172"/>
      <c r="B26" s="173"/>
      <c r="C26" s="173"/>
      <c r="D26" s="173"/>
      <c r="E26" s="174"/>
      <c r="F26" s="175"/>
      <c r="G26" s="176"/>
      <c r="H26" s="177"/>
      <c r="I26" s="175"/>
      <c r="J26" s="176"/>
      <c r="K26" s="177"/>
    </row>
    <row r="27" spans="1:11" ht="13.5" customHeight="1">
      <c r="A27" s="178" t="s">
        <v>628</v>
      </c>
      <c r="B27" s="179"/>
      <c r="C27" s="179"/>
      <c r="D27" s="179"/>
      <c r="E27" s="180"/>
      <c r="F27" s="181">
        <f>SUM(G27:H27)</f>
        <v>740828</v>
      </c>
      <c r="G27" s="182">
        <f>SUM(G15:G25)</f>
        <v>740828</v>
      </c>
      <c r="H27" s="183"/>
      <c r="I27" s="181">
        <f>SUM(J27:K27)</f>
        <v>740828</v>
      </c>
      <c r="J27" s="182">
        <f>SUM(J15:J26)</f>
        <v>740828</v>
      </c>
      <c r="K27" s="184"/>
    </row>
    <row r="28" spans="1:11" ht="12.75" customHeight="1">
      <c r="A28" s="185"/>
      <c r="E28" s="186"/>
      <c r="F28" s="187"/>
      <c r="G28" s="188"/>
      <c r="H28" s="189"/>
      <c r="I28" s="187"/>
      <c r="J28" s="190"/>
      <c r="K28" s="189"/>
    </row>
    <row r="29" spans="1:11" ht="12.75" customHeight="1">
      <c r="A29" s="191" t="s">
        <v>638</v>
      </c>
      <c r="B29" s="45"/>
      <c r="C29" s="45"/>
      <c r="D29" s="45"/>
      <c r="E29" s="192"/>
      <c r="F29" s="193">
        <f>SUM(G29:H29)</f>
        <v>36985</v>
      </c>
      <c r="G29" s="194">
        <v>36985</v>
      </c>
      <c r="H29" s="195"/>
      <c r="I29" s="193">
        <f>SUM(J29:K29)</f>
        <v>36985</v>
      </c>
      <c r="J29" s="194">
        <v>36985</v>
      </c>
      <c r="K29" s="195"/>
    </row>
    <row r="30" spans="1:11" ht="12.75" customHeight="1">
      <c r="A30" s="191"/>
      <c r="B30" s="45"/>
      <c r="C30" s="45"/>
      <c r="D30" s="45"/>
      <c r="E30" s="192"/>
      <c r="F30" s="193"/>
      <c r="G30" s="194"/>
      <c r="H30" s="195"/>
      <c r="I30" s="193"/>
      <c r="J30" s="194"/>
      <c r="K30" s="195"/>
    </row>
    <row r="31" spans="1:13" ht="14.25">
      <c r="A31" s="196" t="s">
        <v>639</v>
      </c>
      <c r="B31" s="197"/>
      <c r="C31" s="197"/>
      <c r="D31" s="197"/>
      <c r="E31" s="198"/>
      <c r="F31" s="199">
        <f>SUM(G31:H31)</f>
        <v>31222</v>
      </c>
      <c r="G31" s="200">
        <v>31222</v>
      </c>
      <c r="H31" s="201"/>
      <c r="I31" s="199">
        <f>SUM(J31:K31)</f>
        <v>31222</v>
      </c>
      <c r="J31" s="200">
        <v>31222</v>
      </c>
      <c r="K31" s="201"/>
      <c r="M31" s="202"/>
    </row>
    <row r="32" spans="1:11" ht="14.25">
      <c r="A32" s="191"/>
      <c r="B32" s="45"/>
      <c r="C32" s="45"/>
      <c r="D32" s="45"/>
      <c r="E32" s="192"/>
      <c r="F32" s="193"/>
      <c r="G32" s="194"/>
      <c r="H32" s="195"/>
      <c r="I32" s="193"/>
      <c r="J32" s="194"/>
      <c r="K32" s="195"/>
    </row>
    <row r="33" spans="1:11" ht="15">
      <c r="A33" s="203" t="s">
        <v>629</v>
      </c>
      <c r="B33" s="197"/>
      <c r="C33" s="197"/>
      <c r="D33" s="197"/>
      <c r="E33" s="198"/>
      <c r="F33" s="204">
        <f>SUM(G33:H33)</f>
        <v>68207</v>
      </c>
      <c r="G33" s="205">
        <f>SUM(G29:G32)</f>
        <v>68207</v>
      </c>
      <c r="H33" s="206">
        <f>SUM(H29:H31)</f>
        <v>0</v>
      </c>
      <c r="I33" s="204">
        <f>SUM(J33:K33)</f>
        <v>68207</v>
      </c>
      <c r="J33" s="205">
        <f>SUM(J29:J32)</f>
        <v>68207</v>
      </c>
      <c r="K33" s="206">
        <f>SUM(K29:K31)</f>
        <v>0</v>
      </c>
    </row>
    <row r="34" spans="1:11" ht="14.25">
      <c r="A34" s="191"/>
      <c r="B34" s="45"/>
      <c r="C34" s="45"/>
      <c r="D34" s="45"/>
      <c r="E34" s="192"/>
      <c r="F34" s="207"/>
      <c r="G34" s="208"/>
      <c r="H34" s="48"/>
      <c r="I34" s="207"/>
      <c r="J34" s="208"/>
      <c r="K34" s="48"/>
    </row>
    <row r="35" spans="1:11" ht="14.25">
      <c r="A35" s="191" t="s">
        <v>640</v>
      </c>
      <c r="B35" s="45"/>
      <c r="C35" s="45"/>
      <c r="D35" s="45"/>
      <c r="E35" s="192"/>
      <c r="F35" s="207">
        <f>SUM(G35:H35)</f>
        <v>140112</v>
      </c>
      <c r="G35" s="208">
        <v>140112</v>
      </c>
      <c r="H35" s="48"/>
      <c r="I35" s="207">
        <f>SUM(J35:K35)</f>
        <v>140112</v>
      </c>
      <c r="J35" s="208">
        <v>140112</v>
      </c>
      <c r="K35" s="48"/>
    </row>
    <row r="36" spans="1:11" ht="14.25">
      <c r="A36" s="191"/>
      <c r="B36" s="45"/>
      <c r="C36" s="45"/>
      <c r="D36" s="45"/>
      <c r="E36" s="192"/>
      <c r="F36" s="207"/>
      <c r="G36" s="208"/>
      <c r="H36" s="48"/>
      <c r="I36" s="207"/>
      <c r="J36" s="208"/>
      <c r="K36" s="48"/>
    </row>
    <row r="37" spans="1:11" ht="14.25">
      <c r="A37" s="191" t="s">
        <v>641</v>
      </c>
      <c r="B37" s="45"/>
      <c r="C37" s="45"/>
      <c r="D37" s="45"/>
      <c r="E37" s="192"/>
      <c r="F37" s="207">
        <f>SUM(G37:H37)</f>
        <v>451798</v>
      </c>
      <c r="G37" s="208">
        <v>451798</v>
      </c>
      <c r="H37" s="48"/>
      <c r="I37" s="207">
        <f>SUM(J37:K37)</f>
        <v>451798</v>
      </c>
      <c r="J37" s="208">
        <v>451798</v>
      </c>
      <c r="K37" s="48"/>
    </row>
    <row r="38" spans="1:11" ht="14.25">
      <c r="A38" s="191"/>
      <c r="B38" s="45"/>
      <c r="C38" s="45"/>
      <c r="D38" s="45"/>
      <c r="E38" s="192"/>
      <c r="F38" s="207"/>
      <c r="G38" s="208"/>
      <c r="H38" s="48"/>
      <c r="I38" s="207"/>
      <c r="J38" s="208"/>
      <c r="K38" s="48"/>
    </row>
    <row r="39" spans="1:11" ht="14.25">
      <c r="A39" s="196" t="s">
        <v>642</v>
      </c>
      <c r="B39" s="197"/>
      <c r="C39" s="197"/>
      <c r="D39" s="197"/>
      <c r="E39" s="198"/>
      <c r="F39" s="209">
        <f>SUM(G39:H39)</f>
        <v>112496</v>
      </c>
      <c r="G39" s="210">
        <v>112496</v>
      </c>
      <c r="H39" s="211"/>
      <c r="I39" s="209">
        <f>SUM(J39:K39)</f>
        <v>112496</v>
      </c>
      <c r="J39" s="210">
        <v>112496</v>
      </c>
      <c r="K39" s="211"/>
    </row>
    <row r="40" spans="1:11" ht="14.25">
      <c r="A40" s="191"/>
      <c r="B40" s="45"/>
      <c r="C40" s="45"/>
      <c r="D40" s="45"/>
      <c r="E40" s="192"/>
      <c r="F40" s="207"/>
      <c r="G40" s="208"/>
      <c r="H40" s="48"/>
      <c r="I40" s="207"/>
      <c r="J40" s="208"/>
      <c r="K40" s="48"/>
    </row>
    <row r="41" spans="1:11" ht="15">
      <c r="A41" s="203" t="s">
        <v>630</v>
      </c>
      <c r="B41" s="197"/>
      <c r="C41" s="197"/>
      <c r="D41" s="197"/>
      <c r="E41" s="198"/>
      <c r="F41" s="212">
        <f>SUM(G41:H41)</f>
        <v>704406</v>
      </c>
      <c r="G41" s="213">
        <f>SUM(G35:G40)</f>
        <v>704406</v>
      </c>
      <c r="H41" s="214"/>
      <c r="I41" s="212">
        <f>SUM(J41:K41)</f>
        <v>704406</v>
      </c>
      <c r="J41" s="213">
        <f>SUM(J35:J40)</f>
        <v>704406</v>
      </c>
      <c r="K41" s="211"/>
    </row>
    <row r="42" spans="1:11" ht="14.25">
      <c r="A42" s="191"/>
      <c r="B42" s="45"/>
      <c r="C42" s="45"/>
      <c r="D42" s="45"/>
      <c r="E42" s="192"/>
      <c r="F42" s="207"/>
      <c r="G42" s="43"/>
      <c r="H42" s="48"/>
      <c r="I42" s="207"/>
      <c r="J42" s="208"/>
      <c r="K42" s="48"/>
    </row>
    <row r="43" spans="1:11" ht="14.25">
      <c r="A43" s="191" t="s">
        <v>643</v>
      </c>
      <c r="B43" s="45"/>
      <c r="C43" s="45"/>
      <c r="D43" s="45"/>
      <c r="E43" s="192"/>
      <c r="F43" s="207">
        <f>SUM(G43:H43)</f>
        <v>2156117</v>
      </c>
      <c r="G43" s="43">
        <v>1951401</v>
      </c>
      <c r="H43" s="48">
        <v>204716</v>
      </c>
      <c r="I43" s="207">
        <f>SUM(J43:K43)</f>
        <v>2156117</v>
      </c>
      <c r="J43" s="43">
        <v>1951401</v>
      </c>
      <c r="K43" s="48">
        <v>204716</v>
      </c>
    </row>
    <row r="44" spans="1:11" ht="14.25">
      <c r="A44" s="191"/>
      <c r="B44" s="45"/>
      <c r="C44" s="45"/>
      <c r="D44" s="45"/>
      <c r="E44" s="192"/>
      <c r="F44" s="207"/>
      <c r="G44" s="43"/>
      <c r="H44" s="48"/>
      <c r="I44" s="207"/>
      <c r="J44" s="43"/>
      <c r="K44" s="48"/>
    </row>
    <row r="45" spans="1:11" ht="14.25">
      <c r="A45" s="191" t="s">
        <v>644</v>
      </c>
      <c r="B45" s="45"/>
      <c r="C45" s="45"/>
      <c r="D45" s="45"/>
      <c r="E45" s="192"/>
      <c r="F45" s="207">
        <f>SUM(G45:H45)</f>
        <v>87191</v>
      </c>
      <c r="G45" s="43">
        <v>87191</v>
      </c>
      <c r="H45" s="48"/>
      <c r="I45" s="207">
        <f>SUM(J45:K45)</f>
        <v>87191</v>
      </c>
      <c r="J45" s="43">
        <v>87191</v>
      </c>
      <c r="K45" s="48"/>
    </row>
    <row r="46" spans="1:11" ht="14.25">
      <c r="A46" s="191"/>
      <c r="B46" s="45"/>
      <c r="C46" s="45"/>
      <c r="D46" s="45"/>
      <c r="E46" s="192"/>
      <c r="F46" s="207"/>
      <c r="G46" s="43"/>
      <c r="H46" s="48"/>
      <c r="I46" s="207"/>
      <c r="J46" s="43"/>
      <c r="K46" s="48"/>
    </row>
    <row r="47" spans="1:11" ht="14.25">
      <c r="A47" s="196" t="s">
        <v>645</v>
      </c>
      <c r="B47" s="197"/>
      <c r="C47" s="197"/>
      <c r="D47" s="197"/>
      <c r="E47" s="198"/>
      <c r="F47" s="209">
        <f>SUM(G47:H47)</f>
        <v>15927</v>
      </c>
      <c r="G47" s="210">
        <v>15927</v>
      </c>
      <c r="H47" s="211"/>
      <c r="I47" s="209">
        <f>SUM(J47:K47)</f>
        <v>15927</v>
      </c>
      <c r="J47" s="210">
        <v>15927</v>
      </c>
      <c r="K47" s="211"/>
    </row>
    <row r="48" spans="1:11" ht="14.25">
      <c r="A48" s="191"/>
      <c r="B48" s="45"/>
      <c r="C48" s="45"/>
      <c r="D48" s="45"/>
      <c r="E48" s="192"/>
      <c r="F48" s="207"/>
      <c r="G48" s="43"/>
      <c r="H48" s="48"/>
      <c r="I48" s="207"/>
      <c r="J48" s="208"/>
      <c r="K48" s="48"/>
    </row>
    <row r="49" spans="1:12" ht="15">
      <c r="A49" s="203" t="s">
        <v>631</v>
      </c>
      <c r="B49" s="197"/>
      <c r="C49" s="197"/>
      <c r="D49" s="197"/>
      <c r="E49" s="198"/>
      <c r="F49" s="212">
        <f>SUM(G49:H49)</f>
        <v>2259235</v>
      </c>
      <c r="G49" s="215">
        <f>SUM(G43:G47)</f>
        <v>2054519</v>
      </c>
      <c r="H49" s="214">
        <f>SUM(H43:H47)</f>
        <v>204716</v>
      </c>
      <c r="I49" s="212">
        <f>SUM(J49:K49)</f>
        <v>2259235</v>
      </c>
      <c r="J49" s="213">
        <f>SUM(J43:J47)</f>
        <v>2054519</v>
      </c>
      <c r="K49" s="214">
        <f>SUM(K43:K47)</f>
        <v>204716</v>
      </c>
      <c r="L49" s="202"/>
    </row>
    <row r="50" spans="1:11" ht="14.25">
      <c r="A50" s="191"/>
      <c r="B50" s="45"/>
      <c r="C50" s="45"/>
      <c r="D50" s="45"/>
      <c r="E50" s="192"/>
      <c r="F50" s="207"/>
      <c r="G50" s="43"/>
      <c r="H50" s="48"/>
      <c r="I50" s="207"/>
      <c r="J50" s="208"/>
      <c r="K50" s="48"/>
    </row>
    <row r="51" spans="1:12" ht="15.75">
      <c r="A51" s="216" t="s">
        <v>646</v>
      </c>
      <c r="B51" s="217"/>
      <c r="C51" s="217"/>
      <c r="D51" s="217"/>
      <c r="E51" s="218"/>
      <c r="F51" s="219">
        <f>SUM(G51:H51)</f>
        <v>3772676</v>
      </c>
      <c r="G51" s="220">
        <f>SUM(G49,G41,G33,G27)</f>
        <v>3567960</v>
      </c>
      <c r="H51" s="221">
        <f>SUM(H49,H41,H33,H27)</f>
        <v>204716</v>
      </c>
      <c r="I51" s="219">
        <f>SUM(J51:K51)</f>
        <v>3772676</v>
      </c>
      <c r="J51" s="222">
        <f>SUM(J49,J41,J33,J27)</f>
        <v>3567960</v>
      </c>
      <c r="K51" s="221">
        <f>SUM(K49,K41,K33,K27)</f>
        <v>204716</v>
      </c>
      <c r="L51" s="202"/>
    </row>
    <row r="65" ht="12.75">
      <c r="H65" s="202"/>
    </row>
  </sheetData>
  <mergeCells count="4">
    <mergeCell ref="J1:K1"/>
    <mergeCell ref="A3:K3"/>
    <mergeCell ref="J6:K6"/>
    <mergeCell ref="A7:E7"/>
  </mergeCells>
  <printOptions horizontalCentered="1"/>
  <pageMargins left="0.7875" right="0.7875" top="0.7875" bottom="0.7875" header="0.5118055555555556" footer="0.5118055555555556"/>
  <pageSetup cellComments="atEnd"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</cp:lastModifiedBy>
  <cp:lastPrinted>2011-03-08T08:55:22Z</cp:lastPrinted>
  <dcterms:modified xsi:type="dcterms:W3CDTF">2011-04-27T08:52:46Z</dcterms:modified>
  <cp:category/>
  <cp:version/>
  <cp:contentType/>
  <cp:contentStatus/>
</cp:coreProperties>
</file>